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210" yWindow="390" windowWidth="15300" windowHeight="7755"/>
  </bookViews>
  <sheets>
    <sheet name="Operations Budget" sheetId="1" r:id="rId1"/>
    <sheet name="Sheet2" sheetId="3" r:id="rId2"/>
  </sheets>
  <definedNames>
    <definedName name="_xlnm.Print_Area" localSheetId="0">'Operations Budget'!$A$1:$M$125</definedName>
    <definedName name="_xlnm.Print_Titles" localSheetId="0">'Operations Budget'!$2:$3</definedName>
  </definedNames>
  <calcPr calcId="145621"/>
</workbook>
</file>

<file path=xl/calcChain.xml><?xml version="1.0" encoding="utf-8"?>
<calcChain xmlns="http://schemas.openxmlformats.org/spreadsheetml/2006/main">
  <c r="C17" i="1"/>
  <c r="C121" l="1"/>
  <c r="D69"/>
  <c r="D44"/>
  <c r="D25"/>
  <c r="C116"/>
  <c r="C117"/>
  <c r="C118"/>
  <c r="C119"/>
  <c r="C115"/>
  <c r="D108"/>
  <c r="C98"/>
  <c r="C99"/>
  <c r="C100"/>
  <c r="C101"/>
  <c r="C102"/>
  <c r="C103"/>
  <c r="C104"/>
  <c r="C105"/>
  <c r="C106"/>
  <c r="C107"/>
  <c r="C81"/>
  <c r="C82"/>
  <c r="C83"/>
  <c r="C84"/>
  <c r="C85"/>
  <c r="C86"/>
  <c r="C87"/>
  <c r="C88"/>
  <c r="C89"/>
  <c r="C90"/>
  <c r="C91"/>
  <c r="C92"/>
  <c r="C93"/>
  <c r="C94"/>
  <c r="C95"/>
  <c r="C96"/>
  <c r="C97"/>
  <c r="C73"/>
  <c r="C74"/>
  <c r="C75"/>
  <c r="C76"/>
  <c r="C77"/>
  <c r="C78"/>
  <c r="C79"/>
  <c r="C80"/>
  <c r="C72"/>
  <c r="C62"/>
  <c r="C63"/>
  <c r="C64"/>
  <c r="C65"/>
  <c r="C66"/>
  <c r="C67"/>
  <c r="C68"/>
  <c r="C48"/>
  <c r="C49"/>
  <c r="C50"/>
  <c r="C51"/>
  <c r="C52"/>
  <c r="C53"/>
  <c r="C54"/>
  <c r="C55"/>
  <c r="C56"/>
  <c r="C57"/>
  <c r="C58"/>
  <c r="C59"/>
  <c r="C60"/>
  <c r="C61"/>
  <c r="C47"/>
  <c r="C29"/>
  <c r="C30"/>
  <c r="C31"/>
  <c r="C32"/>
  <c r="C33"/>
  <c r="C34"/>
  <c r="C35"/>
  <c r="C36"/>
  <c r="C37"/>
  <c r="C38"/>
  <c r="C39"/>
  <c r="C40"/>
  <c r="C41"/>
  <c r="C42"/>
  <c r="C43"/>
  <c r="C28"/>
  <c r="C24"/>
  <c r="D23"/>
  <c r="C10"/>
  <c r="C11"/>
  <c r="C12"/>
  <c r="C13"/>
  <c r="C14"/>
  <c r="C15"/>
  <c r="C16"/>
  <c r="C18"/>
  <c r="C19"/>
  <c r="C20"/>
  <c r="C21"/>
  <c r="C22"/>
  <c r="C9"/>
  <c r="C8"/>
  <c r="C7"/>
  <c r="C6"/>
  <c r="C5"/>
  <c r="C4"/>
  <c r="D26" l="1"/>
  <c r="D110"/>
  <c r="G108"/>
  <c r="H108"/>
  <c r="D112" l="1"/>
  <c r="L108"/>
  <c r="K108"/>
  <c r="J108"/>
  <c r="I108"/>
  <c r="F108"/>
  <c r="E108"/>
  <c r="C108" s="1"/>
  <c r="D124" l="1"/>
  <c r="M121"/>
  <c r="M41" l="1"/>
  <c r="M40"/>
  <c r="M116" l="1"/>
  <c r="M117"/>
  <c r="M118"/>
  <c r="M119"/>
  <c r="M115"/>
  <c r="M24" l="1"/>
  <c r="G44" l="1"/>
  <c r="H44"/>
  <c r="I44"/>
  <c r="J44"/>
  <c r="K44"/>
  <c r="L44"/>
  <c r="F44"/>
  <c r="G25"/>
  <c r="H25"/>
  <c r="I25"/>
  <c r="J25"/>
  <c r="K25"/>
  <c r="L25"/>
  <c r="G23"/>
  <c r="H23"/>
  <c r="H26" s="1"/>
  <c r="I23"/>
  <c r="I26" s="1"/>
  <c r="J23"/>
  <c r="J26" s="1"/>
  <c r="K23"/>
  <c r="K26" s="1"/>
  <c r="L23"/>
  <c r="L26" s="1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72"/>
  <c r="L69"/>
  <c r="K69"/>
  <c r="J69"/>
  <c r="I69"/>
  <c r="H69"/>
  <c r="G69"/>
  <c r="M48"/>
  <c r="M49"/>
  <c r="M51"/>
  <c r="M50"/>
  <c r="M52"/>
  <c r="M53"/>
  <c r="M54"/>
  <c r="M55"/>
  <c r="M56"/>
  <c r="M57"/>
  <c r="M58"/>
  <c r="M59"/>
  <c r="M63"/>
  <c r="M60"/>
  <c r="M61"/>
  <c r="M62"/>
  <c r="M64"/>
  <c r="M65"/>
  <c r="M66"/>
  <c r="M67"/>
  <c r="M68"/>
  <c r="M47"/>
  <c r="H110" l="1"/>
  <c r="H112" s="1"/>
  <c r="H124" s="1"/>
  <c r="G110"/>
  <c r="M108"/>
  <c r="G26"/>
  <c r="I110"/>
  <c r="I112" s="1"/>
  <c r="I124" s="1"/>
  <c r="J110"/>
  <c r="J112" s="1"/>
  <c r="J124" s="1"/>
  <c r="L110"/>
  <c r="L112" s="1"/>
  <c r="L124" s="1"/>
  <c r="K110"/>
  <c r="K112" s="1"/>
  <c r="K124" s="1"/>
  <c r="M69"/>
  <c r="M29"/>
  <c r="M30"/>
  <c r="M31"/>
  <c r="M32"/>
  <c r="M33"/>
  <c r="M34"/>
  <c r="M36"/>
  <c r="M37"/>
  <c r="M35"/>
  <c r="M38"/>
  <c r="M39"/>
  <c r="M42"/>
  <c r="M43"/>
  <c r="M28"/>
  <c r="M22"/>
  <c r="M19"/>
  <c r="M20"/>
  <c r="M6"/>
  <c r="M7"/>
  <c r="M13"/>
  <c r="M14"/>
  <c r="M15"/>
  <c r="M16"/>
  <c r="M17"/>
  <c r="G112" l="1"/>
  <c r="G124" s="1"/>
  <c r="M124" s="1"/>
  <c r="M25"/>
  <c r="M44"/>
  <c r="M110" s="1"/>
  <c r="M21"/>
  <c r="M18"/>
  <c r="M12"/>
  <c r="M9"/>
  <c r="M10"/>
  <c r="M11"/>
  <c r="M8"/>
  <c r="M5"/>
  <c r="M4"/>
  <c r="M23" l="1"/>
  <c r="M26" s="1"/>
  <c r="M112" s="1"/>
  <c r="E44"/>
  <c r="C44" s="1"/>
  <c r="E23"/>
  <c r="C23" s="1"/>
  <c r="E25"/>
  <c r="C25" s="1"/>
  <c r="F25"/>
  <c r="F23"/>
  <c r="E26" l="1"/>
  <c r="C26" s="1"/>
  <c r="F69"/>
  <c r="E69"/>
  <c r="C69" s="1"/>
  <c r="F110" l="1"/>
  <c r="E110" l="1"/>
  <c r="C110" s="1"/>
  <c r="E112" l="1"/>
  <c r="E124" l="1"/>
  <c r="C124" s="1"/>
  <c r="C112"/>
  <c r="F26"/>
  <c r="F112" s="1"/>
  <c r="F124" s="1"/>
</calcChain>
</file>

<file path=xl/sharedStrings.xml><?xml version="1.0" encoding="utf-8"?>
<sst xmlns="http://schemas.openxmlformats.org/spreadsheetml/2006/main" count="188" uniqueCount="187">
  <si>
    <t>Directors Pay ($147 per Mt)</t>
  </si>
  <si>
    <t>Other benefits (Education )</t>
  </si>
  <si>
    <t xml:space="preserve">Total </t>
  </si>
  <si>
    <t>Direct Operating Expenses</t>
  </si>
  <si>
    <t xml:space="preserve"> Meters </t>
  </si>
  <si>
    <t xml:space="preserve">Meter Repairs/Replacement </t>
  </si>
  <si>
    <t>Electrical service for Parks, Wells, STP</t>
  </si>
  <si>
    <t>Utilities - Phones, Gas, Trash</t>
  </si>
  <si>
    <t>Water for Parks - Includes CSA63.4,63.6</t>
  </si>
  <si>
    <t>Equipment Leases</t>
  </si>
  <si>
    <t>Vac Truck</t>
  </si>
  <si>
    <t>Operating Expenses</t>
  </si>
  <si>
    <t>Misc to meet regulations - Pool, Wells, etc</t>
  </si>
  <si>
    <t>Banked Water Expense</t>
  </si>
  <si>
    <t>Program refunds expense</t>
  </si>
  <si>
    <t>Billing Expense</t>
  </si>
  <si>
    <t>Operating Supplies</t>
  </si>
  <si>
    <t>Program Expense</t>
  </si>
  <si>
    <t>Security Services</t>
  </si>
  <si>
    <t>Security guards for Parks and WWTP</t>
  </si>
  <si>
    <t xml:space="preserve">Recreation Supplies </t>
  </si>
  <si>
    <t>Parks Supplies and Maintenance</t>
  </si>
  <si>
    <t>Pool Supplies and Maintenance</t>
  </si>
  <si>
    <t>Chlorine, Acid, Shock, O-rings, lubricant, valves, poles, vacuum heads, etc.</t>
  </si>
  <si>
    <t>Safety Supplies &amp; Training</t>
  </si>
  <si>
    <t>Hard Hats, Gloves, Harnesses and other as needed</t>
  </si>
  <si>
    <t>System Repair &amp; Maintenance</t>
  </si>
  <si>
    <t>Systems Tests</t>
  </si>
  <si>
    <t>Uniforms</t>
  </si>
  <si>
    <t>Auto and Truck Expense</t>
  </si>
  <si>
    <t>Fuel and Maintenance of Company Vehicles</t>
  </si>
  <si>
    <t>TOTAL DIRECT EXPENSES</t>
  </si>
  <si>
    <t>General &amp; Administrative Expenses</t>
  </si>
  <si>
    <t>Accounting consultants</t>
  </si>
  <si>
    <t>Audit</t>
  </si>
  <si>
    <t>Public Affairs</t>
  </si>
  <si>
    <t>Legal Fees</t>
  </si>
  <si>
    <t>Not including adjudication legal fees</t>
  </si>
  <si>
    <t xml:space="preserve">Adjudication </t>
  </si>
  <si>
    <t xml:space="preserve">Outside Services </t>
  </si>
  <si>
    <t>Conservation Program</t>
  </si>
  <si>
    <t>Advertisement, Fairs, Contest Prizes</t>
  </si>
  <si>
    <t>Advertising/Promotion</t>
  </si>
  <si>
    <t>Bad Debt Expense</t>
  </si>
  <si>
    <t>Uncollectible User Fees</t>
  </si>
  <si>
    <t>Bldg &amp; Grounds Maintenance</t>
  </si>
  <si>
    <t>Computer Hardware</t>
  </si>
  <si>
    <t>Computer Software</t>
  </si>
  <si>
    <t>Computer Services/Consulting</t>
  </si>
  <si>
    <t>Computer  Licenses and Software</t>
  </si>
  <si>
    <t xml:space="preserve">Donations Expense </t>
  </si>
  <si>
    <t>Election Expenses</t>
  </si>
  <si>
    <t xml:space="preserve">For BOD Elections- </t>
  </si>
  <si>
    <t>Dues &amp; Subscriptions</t>
  </si>
  <si>
    <t>Memberships and Publication Subscriptions</t>
  </si>
  <si>
    <t>Recruitment</t>
  </si>
  <si>
    <t>Pre-Employment Costs</t>
  </si>
  <si>
    <t>Bkgrd Checks, Fingerprinting, Physicals</t>
  </si>
  <si>
    <t>Employee Retention</t>
  </si>
  <si>
    <t>Employee Activities</t>
  </si>
  <si>
    <t>Training/Certification</t>
  </si>
  <si>
    <t>Resource Material</t>
  </si>
  <si>
    <t>Books, CDs and other Resource Material</t>
  </si>
  <si>
    <t>Director Training/Seminars</t>
  </si>
  <si>
    <t>Based on Maximun Per Policy for 5 Directors</t>
  </si>
  <si>
    <t>Insurance - - Liability</t>
  </si>
  <si>
    <t>Office Expense</t>
  </si>
  <si>
    <t>Office Furniture &amp; Equipment</t>
  </si>
  <si>
    <t>ADT Office Monitoring</t>
  </si>
  <si>
    <t>Emergency Preparedness</t>
  </si>
  <si>
    <t>Utilities</t>
  </si>
  <si>
    <t>Rewards</t>
  </si>
  <si>
    <t>For Vandalism</t>
  </si>
  <si>
    <t>Interest Expense</t>
  </si>
  <si>
    <t>Miscellaneous Expense</t>
  </si>
  <si>
    <t>Discounts</t>
  </si>
  <si>
    <t>TOTAL GENERAL &amp; ADMIN EXPENSES</t>
  </si>
  <si>
    <t xml:space="preserve">Service Charges </t>
  </si>
  <si>
    <t>Includes Increased rates beginning in Oct</t>
  </si>
  <si>
    <t>Usage Charges</t>
  </si>
  <si>
    <t>Water Usage and HCF</t>
  </si>
  <si>
    <t>Internal Services Charges</t>
  </si>
  <si>
    <t>Internal Usage Charges</t>
  </si>
  <si>
    <t>User Fees (Pool)</t>
  </si>
  <si>
    <t>Rec swim, punch cards, gift certificate, coupons, all rentals, drop-in programs</t>
  </si>
  <si>
    <t>Park &amp; Rec Programs</t>
  </si>
  <si>
    <t>All P&amp;R classes (excludes IC classes), weekly programs, special events</t>
  </si>
  <si>
    <t>Recreation Program -  Contractor</t>
  </si>
  <si>
    <t>Independent Contractors Programs</t>
  </si>
  <si>
    <t>1% Prop Tax and LLAD Assessment</t>
  </si>
  <si>
    <t>Sale of Water (Bulk, Construction, Inventory)</t>
  </si>
  <si>
    <t>Sales of Construction Water or other Water or Water Rights</t>
  </si>
  <si>
    <t xml:space="preserve">New Service Installation </t>
  </si>
  <si>
    <t>Annexation Fees</t>
  </si>
  <si>
    <t xml:space="preserve">Plan Chk/Will Serve/Inspect </t>
  </si>
  <si>
    <t xml:space="preserve">Administration/Reconnection </t>
  </si>
  <si>
    <t>Total Operating Revenue</t>
  </si>
  <si>
    <t>Rent</t>
  </si>
  <si>
    <t>Interest income</t>
  </si>
  <si>
    <t>LAIF and CD interest earned</t>
  </si>
  <si>
    <t>Misc Income</t>
  </si>
  <si>
    <t>Grants</t>
  </si>
  <si>
    <t>Designated Revenue</t>
  </si>
  <si>
    <t>Overtime Pay</t>
  </si>
  <si>
    <t>Oncall/Pager Pay</t>
  </si>
  <si>
    <t>Holiday Pay</t>
  </si>
  <si>
    <t>Vacation Pay</t>
  </si>
  <si>
    <t>Education Pay</t>
  </si>
  <si>
    <t>Salaries</t>
  </si>
  <si>
    <t>Portable Water Tanks, Food</t>
  </si>
  <si>
    <t>Sick Pay</t>
  </si>
  <si>
    <t>Workers Compensation</t>
  </si>
  <si>
    <t>Payroll Tax Expense</t>
  </si>
  <si>
    <t>Health Insurance</t>
  </si>
  <si>
    <t xml:space="preserve">PERS contribution </t>
  </si>
  <si>
    <t>Total Other Revenue</t>
  </si>
  <si>
    <t>TOTAL REVENUE</t>
  </si>
  <si>
    <t>Engineering</t>
  </si>
  <si>
    <t xml:space="preserve">Purchased Water </t>
  </si>
  <si>
    <t>Misc Microsoft, Autocad, etc.  
Virus Protection</t>
  </si>
  <si>
    <t>Lifeguards/Day Camp</t>
  </si>
  <si>
    <t>GM and staff</t>
  </si>
  <si>
    <t>Office Supplies</t>
  </si>
  <si>
    <t>paper, ink, toner, etc</t>
  </si>
  <si>
    <t>Business expense</t>
  </si>
  <si>
    <t>Other Compensated Time Off</t>
  </si>
  <si>
    <t>Equipment Leasing/Rental</t>
  </si>
  <si>
    <t>TOTAL SALARIES/DIRECT/G&amp;A EXPENSE</t>
  </si>
  <si>
    <t>NET OPERATING SURPLUS (DEFICIT)</t>
  </si>
  <si>
    <t>Fund 1   Water</t>
  </si>
  <si>
    <t>Fund 2  Sewer</t>
  </si>
  <si>
    <t>Fund 3 Lighting</t>
  </si>
  <si>
    <t>Fund 4 LLAD2</t>
  </si>
  <si>
    <t>Fund 5  Park &amp; Rec</t>
  </si>
  <si>
    <t>Total</t>
  </si>
  <si>
    <t>Degree/Certification Pay</t>
  </si>
  <si>
    <t xml:space="preserve">Fees from County for 63.4,
CSA63.5 &amp; CSA63.6  </t>
  </si>
  <si>
    <t xml:space="preserve">Water purchased from AVEK or other sources to supplement production.
</t>
  </si>
  <si>
    <t>For Admin, Operations, Engineering and Parks Buildings - Electricity, Water, Trash, Phones, Natural Gas</t>
  </si>
  <si>
    <t xml:space="preserve">Utilities - Water </t>
  </si>
  <si>
    <t xml:space="preserve">Education -Conferences, Seminars </t>
  </si>
  <si>
    <t>Landscaping, irrigation, fertilizer, weed abatement, paint, power &amp; hand tools, signage, etc. (Segale $7,500 per month)</t>
  </si>
  <si>
    <t>LLAD Admin Fee</t>
  </si>
  <si>
    <t>LESS LOAN PAYMENTS:</t>
  </si>
  <si>
    <t>Albers</t>
  </si>
  <si>
    <t>Water Bank</t>
  </si>
  <si>
    <t>% Change</t>
  </si>
  <si>
    <t>Fund 51  Park/CSA Maint</t>
  </si>
  <si>
    <t>Zions Bank (W-88.7%, S-11.3%)  Principal Only (Total Cash Outlay P&amp;I W-212,383, S-27,057)</t>
  </si>
  <si>
    <t>LaSalle Bank (W-60%, S-40%) Principal Only (Total Cash Outlay P&amp;I W-127,683, S-85122)</t>
  </si>
  <si>
    <t>CA-SWRCB Principal Only (Total Cash Outlay 534,535)</t>
  </si>
  <si>
    <r>
      <t>CASH Contributed to/</t>
    </r>
    <r>
      <rPr>
        <b/>
        <sz val="12"/>
        <color rgb="FFC00000"/>
        <rFont val="Times New Roman"/>
        <family val="1"/>
      </rPr>
      <t>(Required From)</t>
    </r>
    <r>
      <rPr>
        <b/>
        <sz val="12"/>
        <color theme="1"/>
        <rFont val="Times New Roman"/>
        <family val="1"/>
      </rPr>
      <t xml:space="preserve"> Reserves for Contingencies</t>
    </r>
  </si>
  <si>
    <t>Budget            2012-2013</t>
  </si>
  <si>
    <t>Budget                    2011-2012</t>
  </si>
  <si>
    <t>Late Charges (Approx. 2.75% of Svc Chg)</t>
  </si>
  <si>
    <t>Sewage Dumpers - 360,000
RV Dumpers -  4,000</t>
  </si>
  <si>
    <t>County Service Area</t>
  </si>
  <si>
    <t>Rosamond Community Services District
 Annual Operations Budget 
FY 2012-2013</t>
  </si>
  <si>
    <t>Additional Information
For Budget Year 2012-2013</t>
  </si>
  <si>
    <t>FY 2012-2013 - Use 16.6%</t>
  </si>
  <si>
    <t>Door Tags $81K, 10% Late Fees $90K, Credit check $3K</t>
  </si>
  <si>
    <t>Replacments for PC's/Printer</t>
  </si>
  <si>
    <t>Software licenses, Upgrades and Training</t>
  </si>
  <si>
    <t>Lab - Equipment $10K, Supplies $5K</t>
  </si>
  <si>
    <t>Monitoring Wells, Various Water Tests; New WWTP $13.5K</t>
  </si>
  <si>
    <t>Certification;  GIS &amp; CAD Training $3.5K</t>
  </si>
  <si>
    <t>JPA Maintenance $150K; Bar&amp;Screen Repair $60K; WWTP Chemicals $18K; Well Chlorine $25K</t>
  </si>
  <si>
    <t>Desks, Chairs etc to Replace Existing as needed</t>
  </si>
  <si>
    <t>Interest for Park Loans &amp; Notes Payable</t>
  </si>
  <si>
    <t>transunion, copier, postage, automated Posting $8,000,  etc.</t>
  </si>
  <si>
    <t>Rio Tinto Conservation</t>
  </si>
  <si>
    <t>Less: JPA Labor</t>
  </si>
  <si>
    <t>Certifications broken out of salaries</t>
  </si>
  <si>
    <t>Website Maintenance $5,000; CUSI $25,000; Complete computer Care $12,000</t>
  </si>
  <si>
    <t>Metro PCS $1,500; Praise Inn Rental $1,050; Cell tower $300</t>
  </si>
  <si>
    <t>LESS: CAPITAL PROJECTS (Priority 1)</t>
  </si>
  <si>
    <t>$1,318,286 Less VAC-63,491, SICK-30,700, HOL-59,312 &amp; DEG/CERTIFICATION 18,976</t>
  </si>
  <si>
    <t>Property Tax / Assessments.</t>
  </si>
  <si>
    <t>Electricity expense</t>
  </si>
  <si>
    <t>General District Advertising, Public Relations</t>
  </si>
  <si>
    <t>Door hangers, pinks, EFT receipt, reciept tape, letterhead, envelopes, Consumer Confidence report, etc.</t>
  </si>
  <si>
    <t>At&amp;t Phones , Gas,Trash  for Operations, Ipad Communications $3,600</t>
  </si>
  <si>
    <t>GEI $100,000; Ernie Kartinen (Engineering Services) $60,000; Chris Vidal $20,000; Marty Boyer $30,000; Karen Martin $800;
Other Misc - $4,200; Shirley Smith -Street Lighting Annexation - $30,000; Glenn Reiter Strategic Plan $20,000; Zone of Benefit Expansion - $15,000; eCIVIS - $3,000</t>
  </si>
  <si>
    <t>Unaudited Year-to-Date Actual @08/25/12</t>
  </si>
  <si>
    <t xml:space="preserve">Maintenance for 3179 35th St. West and Comm Ctr (Mats, air con repairs, water, uniforms, etc)   </t>
  </si>
  <si>
    <t>Updated 08-29-2012</t>
  </si>
  <si>
    <t>AV Chamber $150; KEDC $5,000; Vision Internet Website $6,700; Newspapers $1,000; Sept.Fest $1,000; Travel to meetings, Sacramento or other public affairs activities.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</si>
</sst>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4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rgb="FFC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5" fontId="3" fillId="0" borderId="1" xfId="1" applyNumberFormat="1" applyFont="1" applyBorder="1"/>
    <xf numFmtId="5" fontId="3" fillId="0" borderId="1" xfId="1" applyNumberFormat="1" applyFont="1" applyBorder="1" applyAlignment="1">
      <alignment wrapText="1"/>
    </xf>
    <xf numFmtId="5" fontId="4" fillId="2" borderId="1" xfId="1" applyNumberFormat="1" applyFont="1" applyFill="1" applyBorder="1"/>
    <xf numFmtId="5" fontId="4" fillId="2" borderId="1" xfId="1" applyNumberFormat="1" applyFont="1" applyFill="1" applyBorder="1" applyAlignment="1">
      <alignment wrapText="1"/>
    </xf>
    <xf numFmtId="5" fontId="4" fillId="2" borderId="1" xfId="1" applyNumberFormat="1" applyFont="1" applyFill="1" applyBorder="1" applyAlignment="1">
      <alignment horizontal="center" wrapText="1"/>
    </xf>
    <xf numFmtId="5" fontId="4" fillId="0" borderId="1" xfId="1" applyNumberFormat="1" applyFont="1" applyBorder="1"/>
    <xf numFmtId="5" fontId="4" fillId="0" borderId="1" xfId="1" applyNumberFormat="1" applyFont="1" applyBorder="1" applyAlignment="1">
      <alignment wrapText="1"/>
    </xf>
    <xf numFmtId="5" fontId="3" fillId="0" borderId="1" xfId="1" applyNumberFormat="1" applyFont="1" applyFill="1" applyBorder="1"/>
    <xf numFmtId="5" fontId="3" fillId="0" borderId="1" xfId="1" applyNumberFormat="1" applyFont="1" applyFill="1" applyBorder="1" applyAlignment="1">
      <alignment wrapText="1"/>
    </xf>
    <xf numFmtId="5" fontId="3" fillId="0" borderId="1" xfId="1" applyNumberFormat="1" applyFont="1" applyBorder="1" applyAlignment="1">
      <alignment vertical="center" wrapText="1"/>
    </xf>
    <xf numFmtId="37" fontId="3" fillId="0" borderId="0" xfId="1" applyNumberFormat="1" applyFont="1" applyAlignment="1">
      <alignment wrapText="1"/>
    </xf>
    <xf numFmtId="37" fontId="3" fillId="0" borderId="1" xfId="1" applyNumberFormat="1" applyFont="1" applyBorder="1" applyAlignment="1">
      <alignment wrapText="1"/>
    </xf>
    <xf numFmtId="5" fontId="4" fillId="0" borderId="1" xfId="1" applyNumberFormat="1" applyFont="1" applyBorder="1" applyAlignment="1">
      <alignment horizontal="left"/>
    </xf>
    <xf numFmtId="5" fontId="4" fillId="0" borderId="1" xfId="1" applyNumberFormat="1" applyFont="1" applyBorder="1" applyAlignment="1">
      <alignment horizontal="left" wrapText="1"/>
    </xf>
    <xf numFmtId="38" fontId="5" fillId="3" borderId="1" xfId="0" applyNumberFormat="1" applyFont="1" applyFill="1" applyBorder="1"/>
    <xf numFmtId="38" fontId="2" fillId="0" borderId="1" xfId="0" applyNumberFormat="1" applyFont="1" applyBorder="1"/>
    <xf numFmtId="0" fontId="3" fillId="0" borderId="0" xfId="0" applyFont="1"/>
    <xf numFmtId="5" fontId="3" fillId="0" borderId="2" xfId="1" applyNumberFormat="1" applyFont="1" applyBorder="1"/>
    <xf numFmtId="5" fontId="3" fillId="0" borderId="2" xfId="1" applyNumberFormat="1" applyFont="1" applyBorder="1" applyAlignment="1">
      <alignment wrapText="1"/>
    </xf>
    <xf numFmtId="0" fontId="2" fillId="0" borderId="1" xfId="0" applyFont="1" applyBorder="1"/>
    <xf numFmtId="5" fontId="3" fillId="0" borderId="4" xfId="1" applyNumberFormat="1" applyFont="1" applyBorder="1"/>
    <xf numFmtId="10" fontId="3" fillId="0" borderId="1" xfId="1" applyNumberFormat="1" applyFont="1" applyBorder="1" applyAlignment="1">
      <alignment wrapText="1"/>
    </xf>
    <xf numFmtId="0" fontId="2" fillId="4" borderId="0" xfId="0" applyFont="1" applyFill="1"/>
    <xf numFmtId="0" fontId="2" fillId="0" borderId="0" xfId="0" applyFont="1" applyBorder="1"/>
    <xf numFmtId="5" fontId="4" fillId="7" borderId="1" xfId="1" applyNumberFormat="1" applyFont="1" applyFill="1" applyBorder="1"/>
    <xf numFmtId="5" fontId="4" fillId="7" borderId="1" xfId="1" applyNumberFormat="1" applyFont="1" applyFill="1" applyBorder="1" applyAlignment="1">
      <alignment wrapText="1"/>
    </xf>
    <xf numFmtId="5" fontId="4" fillId="9" borderId="1" xfId="1" applyNumberFormat="1" applyFont="1" applyFill="1" applyBorder="1"/>
    <xf numFmtId="5" fontId="4" fillId="9" borderId="1" xfId="1" applyNumberFormat="1" applyFont="1" applyFill="1" applyBorder="1" applyAlignment="1">
      <alignment wrapText="1"/>
    </xf>
    <xf numFmtId="38" fontId="4" fillId="9" borderId="1" xfId="3" applyNumberFormat="1" applyFont="1" applyFill="1" applyBorder="1"/>
    <xf numFmtId="38" fontId="2" fillId="0" borderId="0" xfId="0" applyNumberFormat="1" applyFont="1"/>
    <xf numFmtId="38" fontId="4" fillId="3" borderId="1" xfId="3" applyNumberFormat="1" applyFont="1" applyFill="1" applyBorder="1"/>
    <xf numFmtId="38" fontId="4" fillId="2" borderId="1" xfId="3" applyNumberFormat="1" applyFont="1" applyFill="1" applyBorder="1"/>
    <xf numFmtId="38" fontId="4" fillId="7" borderId="3" xfId="3" applyNumberFormat="1" applyFont="1" applyFill="1" applyBorder="1"/>
    <xf numFmtId="38" fontId="3" fillId="0" borderId="1" xfId="3" applyNumberFormat="1" applyFont="1" applyBorder="1"/>
    <xf numFmtId="38" fontId="4" fillId="0" borderId="1" xfId="3" applyNumberFormat="1" applyFont="1" applyBorder="1" applyAlignment="1">
      <alignment horizontal="center"/>
    </xf>
    <xf numFmtId="38" fontId="2" fillId="0" borderId="0" xfId="3" applyNumberFormat="1" applyFont="1"/>
    <xf numFmtId="38" fontId="5" fillId="3" borderId="4" xfId="0" applyNumberFormat="1" applyFont="1" applyFill="1" applyBorder="1"/>
    <xf numFmtId="38" fontId="2" fillId="0" borderId="4" xfId="0" applyNumberFormat="1" applyFont="1" applyBorder="1"/>
    <xf numFmtId="38" fontId="2" fillId="0" borderId="1" xfId="3" applyNumberFormat="1" applyFont="1" applyBorder="1"/>
    <xf numFmtId="0" fontId="3" fillId="7" borderId="1" xfId="0" applyFont="1" applyFill="1" applyBorder="1"/>
    <xf numFmtId="0" fontId="2" fillId="7" borderId="1" xfId="0" applyFont="1" applyFill="1" applyBorder="1"/>
    <xf numFmtId="38" fontId="2" fillId="7" borderId="4" xfId="0" applyNumberFormat="1" applyFont="1" applyFill="1" applyBorder="1"/>
    <xf numFmtId="0" fontId="2" fillId="7" borderId="0" xfId="0" applyFont="1" applyFill="1"/>
    <xf numFmtId="5" fontId="3" fillId="7" borderId="1" xfId="1" applyNumberFormat="1" applyFont="1" applyFill="1" applyBorder="1"/>
    <xf numFmtId="5" fontId="3" fillId="7" borderId="1" xfId="1" applyNumberFormat="1" applyFont="1" applyFill="1" applyBorder="1" applyAlignment="1">
      <alignment wrapText="1"/>
    </xf>
    <xf numFmtId="0" fontId="2" fillId="0" borderId="7" xfId="0" applyFont="1" applyBorder="1"/>
    <xf numFmtId="38" fontId="3" fillId="6" borderId="1" xfId="0" applyNumberFormat="1" applyFont="1" applyFill="1" applyBorder="1"/>
    <xf numFmtId="38" fontId="2" fillId="6" borderId="1" xfId="0" applyNumberFormat="1" applyFont="1" applyFill="1" applyBorder="1"/>
    <xf numFmtId="38" fontId="3" fillId="5" borderId="1" xfId="0" applyNumberFormat="1" applyFont="1" applyFill="1" applyBorder="1"/>
    <xf numFmtId="38" fontId="3" fillId="5" borderId="4" xfId="0" applyNumberFormat="1" applyFont="1" applyFill="1" applyBorder="1"/>
    <xf numFmtId="38" fontId="3" fillId="5" borderId="7" xfId="0" applyNumberFormat="1" applyFont="1" applyFill="1" applyBorder="1"/>
    <xf numFmtId="38" fontId="3" fillId="5" borderId="1" xfId="1" applyNumberFormat="1" applyFont="1" applyFill="1" applyBorder="1"/>
    <xf numFmtId="38" fontId="2" fillId="5" borderId="1" xfId="0" applyNumberFormat="1" applyFont="1" applyFill="1" applyBorder="1"/>
    <xf numFmtId="38" fontId="2" fillId="5" borderId="4" xfId="0" applyNumberFormat="1" applyFont="1" applyFill="1" applyBorder="1"/>
    <xf numFmtId="38" fontId="5" fillId="8" borderId="1" xfId="1" applyNumberFormat="1" applyFont="1" applyFill="1" applyBorder="1" applyAlignment="1">
      <alignment horizontal="center" wrapText="1"/>
    </xf>
    <xf numFmtId="38" fontId="5" fillId="8" borderId="4" xfId="1" applyNumberFormat="1" applyFont="1" applyFill="1" applyBorder="1" applyAlignment="1">
      <alignment horizontal="center" wrapText="1"/>
    </xf>
    <xf numFmtId="44" fontId="5" fillId="8" borderId="7" xfId="1" applyFont="1" applyFill="1" applyBorder="1" applyAlignment="1">
      <alignment horizontal="center" wrapText="1"/>
    </xf>
    <xf numFmtId="44" fontId="5" fillId="9" borderId="1" xfId="1" applyFont="1" applyFill="1" applyBorder="1" applyAlignment="1">
      <alignment horizontal="center" wrapText="1"/>
    </xf>
    <xf numFmtId="38" fontId="3" fillId="7" borderId="1" xfId="0" applyNumberFormat="1" applyFont="1" applyFill="1" applyBorder="1"/>
    <xf numFmtId="38" fontId="3" fillId="7" borderId="4" xfId="0" applyNumberFormat="1" applyFont="1" applyFill="1" applyBorder="1"/>
    <xf numFmtId="0" fontId="3" fillId="7" borderId="7" xfId="0" applyFont="1" applyFill="1" applyBorder="1"/>
    <xf numFmtId="38" fontId="4" fillId="9" borderId="1" xfId="0" applyNumberFormat="1" applyFont="1" applyFill="1" applyBorder="1"/>
    <xf numFmtId="38" fontId="4" fillId="9" borderId="1" xfId="1" applyNumberFormat="1" applyFont="1" applyFill="1" applyBorder="1" applyAlignment="1">
      <alignment wrapText="1"/>
    </xf>
    <xf numFmtId="38" fontId="2" fillId="7" borderId="1" xfId="0" applyNumberFormat="1" applyFont="1" applyFill="1" applyBorder="1"/>
    <xf numFmtId="0" fontId="2" fillId="7" borderId="7" xfId="0" applyFont="1" applyFill="1" applyBorder="1"/>
    <xf numFmtId="38" fontId="5" fillId="9" borderId="1" xfId="0" applyNumberFormat="1" applyFont="1" applyFill="1" applyBorder="1"/>
    <xf numFmtId="38" fontId="2" fillId="0" borderId="1" xfId="0" applyNumberFormat="1" applyFont="1" applyFill="1" applyBorder="1"/>
    <xf numFmtId="38" fontId="2" fillId="0" borderId="4" xfId="0" applyNumberFormat="1" applyFont="1" applyFill="1" applyBorder="1"/>
    <xf numFmtId="0" fontId="2" fillId="0" borderId="7" xfId="0" applyFont="1" applyFill="1" applyBorder="1"/>
    <xf numFmtId="0" fontId="2" fillId="9" borderId="1" xfId="0" applyFont="1" applyFill="1" applyBorder="1"/>
    <xf numFmtId="38" fontId="2" fillId="9" borderId="1" xfId="3" applyNumberFormat="1" applyFont="1" applyFill="1" applyBorder="1"/>
    <xf numFmtId="0" fontId="5" fillId="9" borderId="1" xfId="0" applyFont="1" applyFill="1" applyBorder="1"/>
    <xf numFmtId="10" fontId="3" fillId="0" borderId="1" xfId="1" applyNumberFormat="1" applyFont="1" applyBorder="1" applyAlignment="1">
      <alignment horizontal="right" wrapText="1"/>
    </xf>
    <xf numFmtId="38" fontId="5" fillId="9" borderId="7" xfId="0" applyNumberFormat="1" applyFont="1" applyFill="1" applyBorder="1"/>
    <xf numFmtId="0" fontId="2" fillId="0" borderId="8" xfId="0" applyFont="1" applyBorder="1"/>
    <xf numFmtId="0" fontId="2" fillId="0" borderId="9" xfId="0" applyFont="1" applyBorder="1"/>
    <xf numFmtId="0" fontId="5" fillId="0" borderId="1" xfId="0" applyFont="1" applyBorder="1"/>
    <xf numFmtId="10" fontId="4" fillId="2" borderId="1" xfId="1" applyNumberFormat="1" applyFont="1" applyFill="1" applyBorder="1" applyAlignment="1">
      <alignment horizontal="center" wrapText="1"/>
    </xf>
    <xf numFmtId="10" fontId="2" fillId="0" borderId="0" xfId="0" applyNumberFormat="1" applyFont="1" applyAlignment="1">
      <alignment horizontal="center"/>
    </xf>
    <xf numFmtId="10" fontId="3" fillId="0" borderId="1" xfId="1" applyNumberFormat="1" applyFont="1" applyBorder="1" applyAlignment="1">
      <alignment horizontal="center" wrapText="1"/>
    </xf>
    <xf numFmtId="10" fontId="4" fillId="7" borderId="3" xfId="1" applyNumberFormat="1" applyFont="1" applyFill="1" applyBorder="1" applyAlignment="1">
      <alignment horizontal="center" wrapText="1"/>
    </xf>
    <xf numFmtId="10" fontId="4" fillId="0" borderId="1" xfId="1" applyNumberFormat="1" applyFont="1" applyBorder="1" applyAlignment="1">
      <alignment horizontal="center" wrapText="1"/>
    </xf>
    <xf numFmtId="38" fontId="2" fillId="5" borderId="7" xfId="0" applyNumberFormat="1" applyFont="1" applyFill="1" applyBorder="1"/>
    <xf numFmtId="38" fontId="4" fillId="9" borderId="7" xfId="0" applyNumberFormat="1" applyFont="1" applyFill="1" applyBorder="1"/>
    <xf numFmtId="10" fontId="2" fillId="10" borderId="0" xfId="0" applyNumberFormat="1" applyFont="1" applyFill="1" applyAlignment="1">
      <alignment horizontal="center"/>
    </xf>
    <xf numFmtId="10" fontId="2" fillId="7" borderId="0" xfId="0" applyNumberFormat="1" applyFont="1" applyFill="1" applyAlignment="1">
      <alignment horizontal="center"/>
    </xf>
    <xf numFmtId="10" fontId="4" fillId="11" borderId="1" xfId="1" applyNumberFormat="1" applyFont="1" applyFill="1" applyBorder="1" applyAlignment="1">
      <alignment horizontal="center" wrapText="1"/>
    </xf>
    <xf numFmtId="38" fontId="2" fillId="6" borderId="1" xfId="3" applyNumberFormat="1" applyFont="1" applyFill="1" applyBorder="1"/>
    <xf numFmtId="38" fontId="3" fillId="6" borderId="1" xfId="3" applyNumberFormat="1" applyFont="1" applyFill="1" applyBorder="1"/>
    <xf numFmtId="10" fontId="3" fillId="3" borderId="1" xfId="1" applyNumberFormat="1" applyFont="1" applyFill="1" applyBorder="1" applyAlignment="1">
      <alignment horizontal="center" wrapText="1"/>
    </xf>
    <xf numFmtId="38" fontId="3" fillId="6" borderId="3" xfId="3" applyNumberFormat="1" applyFont="1" applyFill="1" applyBorder="1"/>
    <xf numFmtId="38" fontId="2" fillId="6" borderId="0" xfId="3" applyNumberFormat="1" applyFont="1" applyFill="1"/>
    <xf numFmtId="38" fontId="3" fillId="6" borderId="6" xfId="3" applyNumberFormat="1" applyFont="1" applyFill="1" applyBorder="1"/>
    <xf numFmtId="38" fontId="3" fillId="6" borderId="4" xfId="3" applyNumberFormat="1" applyFont="1" applyFill="1" applyBorder="1"/>
    <xf numFmtId="38" fontId="3" fillId="6" borderId="5" xfId="3" applyNumberFormat="1" applyFont="1" applyFill="1" applyBorder="1"/>
    <xf numFmtId="38" fontId="5" fillId="3" borderId="1" xfId="3" applyNumberFormat="1" applyFont="1" applyFill="1" applyBorder="1" applyAlignment="1">
      <alignment horizontal="center" wrapText="1"/>
    </xf>
    <xf numFmtId="38" fontId="3" fillId="7" borderId="1" xfId="1" applyNumberFormat="1" applyFont="1" applyFill="1" applyBorder="1" applyAlignment="1">
      <alignment horizontal="center" wrapText="1"/>
    </xf>
    <xf numFmtId="38" fontId="3" fillId="7" borderId="1" xfId="1" applyNumberFormat="1" applyFont="1" applyFill="1" applyBorder="1" applyAlignment="1">
      <alignment horizontal="right" wrapText="1"/>
    </xf>
    <xf numFmtId="38" fontId="3" fillId="10" borderId="1" xfId="1" applyNumberFormat="1" applyFont="1" applyFill="1" applyBorder="1" applyAlignment="1">
      <alignment horizontal="center" wrapText="1"/>
    </xf>
    <xf numFmtId="38" fontId="4" fillId="7" borderId="3" xfId="1" applyNumberFormat="1" applyFont="1" applyFill="1" applyBorder="1" applyAlignment="1">
      <alignment horizontal="center" wrapText="1"/>
    </xf>
    <xf numFmtId="38" fontId="3" fillId="10" borderId="3" xfId="1" applyNumberFormat="1" applyFont="1" applyFill="1" applyBorder="1" applyAlignment="1">
      <alignment horizontal="center" wrapText="1"/>
    </xf>
    <xf numFmtId="38" fontId="3" fillId="10" borderId="4" xfId="1" applyNumberFormat="1" applyFont="1" applyFill="1" applyBorder="1" applyAlignment="1">
      <alignment horizontal="center" wrapText="1"/>
    </xf>
    <xf numFmtId="38" fontId="3" fillId="10" borderId="5" xfId="1" applyNumberFormat="1" applyFont="1" applyFill="1" applyBorder="1" applyAlignment="1">
      <alignment horizontal="center" wrapText="1"/>
    </xf>
    <xf numFmtId="38" fontId="4" fillId="7" borderId="1" xfId="1" applyNumberFormat="1" applyFont="1" applyFill="1" applyBorder="1" applyAlignment="1">
      <alignment horizontal="center" wrapText="1"/>
    </xf>
    <xf numFmtId="38" fontId="3" fillId="10" borderId="2" xfId="1" applyNumberFormat="1" applyFont="1" applyFill="1" applyBorder="1" applyAlignment="1">
      <alignment horizontal="center" wrapText="1"/>
    </xf>
    <xf numFmtId="44" fontId="3" fillId="0" borderId="1" xfId="1" applyFont="1" applyFill="1" applyBorder="1" applyAlignment="1">
      <alignment wrapText="1"/>
    </xf>
    <xf numFmtId="38" fontId="3" fillId="0" borderId="1" xfId="1" applyNumberFormat="1" applyFont="1" applyFill="1" applyBorder="1" applyAlignment="1">
      <alignment horizontal="right" wrapText="1"/>
    </xf>
  </cellXfs>
  <cellStyles count="5">
    <cellStyle name="Currency" xfId="3" builtinId="4"/>
    <cellStyle name="Currency 2" xfId="1"/>
    <cellStyle name="Currency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148"/>
  <sheetViews>
    <sheetView tabSelected="1" zoomScaleNormal="100" workbookViewId="0"/>
  </sheetViews>
  <sheetFormatPr defaultColWidth="41.28515625" defaultRowHeight="16.5" thickBottom="1"/>
  <cols>
    <col min="1" max="1" width="43" style="1" customWidth="1"/>
    <col min="2" max="2" width="41.28515625" style="1"/>
    <col min="3" max="3" width="14.42578125" style="80" customWidth="1"/>
    <col min="4" max="4" width="14.42578125" style="86" customWidth="1"/>
    <col min="5" max="5" width="18.7109375" style="37" customWidth="1"/>
    <col min="6" max="6" width="18.42578125" style="31" customWidth="1"/>
    <col min="7" max="7" width="12.85546875" style="31" customWidth="1"/>
    <col min="8" max="8" width="12.28515625" style="31" customWidth="1"/>
    <col min="9" max="9" width="12" style="31" customWidth="1"/>
    <col min="10" max="10" width="11.7109375" style="31" customWidth="1"/>
    <col min="11" max="11" width="12.28515625" style="31" customWidth="1"/>
    <col min="12" max="12" width="11.5703125" style="31" customWidth="1"/>
    <col min="13" max="13" width="12.7109375" style="47" customWidth="1"/>
    <col min="14" max="16384" width="41.28515625" style="1"/>
  </cols>
  <sheetData>
    <row r="1" spans="1:13" ht="15.75">
      <c r="D1" s="87"/>
      <c r="M1" s="25"/>
    </row>
    <row r="2" spans="1:13" thickBot="1">
      <c r="A2" s="1" t="s">
        <v>185</v>
      </c>
      <c r="D2" s="87"/>
      <c r="M2" s="25"/>
    </row>
    <row r="3" spans="1:13" ht="48" thickBot="1">
      <c r="A3" s="6" t="s">
        <v>157</v>
      </c>
      <c r="B3" s="6" t="s">
        <v>158</v>
      </c>
      <c r="C3" s="79" t="s">
        <v>146</v>
      </c>
      <c r="D3" s="88" t="s">
        <v>152</v>
      </c>
      <c r="E3" s="97" t="s">
        <v>153</v>
      </c>
      <c r="F3" s="59" t="s">
        <v>183</v>
      </c>
      <c r="G3" s="56" t="s">
        <v>129</v>
      </c>
      <c r="H3" s="56" t="s">
        <v>130</v>
      </c>
      <c r="I3" s="56" t="s">
        <v>131</v>
      </c>
      <c r="J3" s="56" t="s">
        <v>132</v>
      </c>
      <c r="K3" s="56" t="s">
        <v>133</v>
      </c>
      <c r="L3" s="57" t="s">
        <v>147</v>
      </c>
      <c r="M3" s="58" t="s">
        <v>134</v>
      </c>
    </row>
    <row r="4" spans="1:13" s="18" customFormat="1" thickBot="1">
      <c r="A4" s="2" t="s">
        <v>77</v>
      </c>
      <c r="B4" s="3" t="s">
        <v>78</v>
      </c>
      <c r="C4" s="81">
        <f>(D4-E4)/E4</f>
        <v>8.9317291356055609E-2</v>
      </c>
      <c r="D4" s="100">
        <v>3770040</v>
      </c>
      <c r="E4" s="89">
        <v>3460920</v>
      </c>
      <c r="F4" s="48">
        <v>3472671</v>
      </c>
      <c r="G4" s="50">
        <v>1125000</v>
      </c>
      <c r="H4" s="50">
        <v>2573040</v>
      </c>
      <c r="I4" s="50">
        <v>72000</v>
      </c>
      <c r="J4" s="50"/>
      <c r="K4" s="50"/>
      <c r="L4" s="51"/>
      <c r="M4" s="52">
        <f>SUM(G4:L4)</f>
        <v>3770040</v>
      </c>
    </row>
    <row r="5" spans="1:13" s="18" customFormat="1" thickBot="1">
      <c r="A5" s="2" t="s">
        <v>79</v>
      </c>
      <c r="B5" s="3" t="s">
        <v>80</v>
      </c>
      <c r="C5" s="81">
        <f>(D5-E5)/E5</f>
        <v>5.737458696305197E-2</v>
      </c>
      <c r="D5" s="100">
        <v>1760000</v>
      </c>
      <c r="E5" s="90">
        <v>1664500</v>
      </c>
      <c r="F5" s="48">
        <v>1955601</v>
      </c>
      <c r="G5" s="50">
        <v>1700000</v>
      </c>
      <c r="H5" s="50">
        <v>60000</v>
      </c>
      <c r="I5" s="50"/>
      <c r="J5" s="50"/>
      <c r="K5" s="50"/>
      <c r="L5" s="51"/>
      <c r="M5" s="52">
        <f>SUM(G5:L5)</f>
        <v>1760000</v>
      </c>
    </row>
    <row r="6" spans="1:13" s="18" customFormat="1" thickBot="1">
      <c r="A6" s="2" t="s">
        <v>81</v>
      </c>
      <c r="B6" s="3"/>
      <c r="C6" s="81">
        <f>(D6-E6)/E6</f>
        <v>8.0170824031835383E-2</v>
      </c>
      <c r="D6" s="100">
        <v>22258</v>
      </c>
      <c r="E6" s="90">
        <v>20606</v>
      </c>
      <c r="F6" s="48">
        <v>20517</v>
      </c>
      <c r="G6" s="50">
        <v>22258</v>
      </c>
      <c r="H6" s="50"/>
      <c r="I6" s="53"/>
      <c r="J6" s="50"/>
      <c r="K6" s="50"/>
      <c r="L6" s="51"/>
      <c r="M6" s="52">
        <f t="shared" ref="M6:M7" si="0">SUM(G6:L6)</f>
        <v>22258</v>
      </c>
    </row>
    <row r="7" spans="1:13" s="18" customFormat="1" thickBot="1">
      <c r="A7" s="2" t="s">
        <v>82</v>
      </c>
      <c r="B7" s="3"/>
      <c r="C7" s="81">
        <f>(D7-E7)/E7</f>
        <v>-4.2777777777777776E-2</v>
      </c>
      <c r="D7" s="100">
        <v>86150</v>
      </c>
      <c r="E7" s="90">
        <v>90000</v>
      </c>
      <c r="F7" s="48">
        <v>74764</v>
      </c>
      <c r="G7" s="50">
        <v>86150</v>
      </c>
      <c r="H7" s="50"/>
      <c r="I7" s="50"/>
      <c r="J7" s="50"/>
      <c r="K7" s="50"/>
      <c r="L7" s="51"/>
      <c r="M7" s="52">
        <f t="shared" si="0"/>
        <v>86150</v>
      </c>
    </row>
    <row r="8" spans="1:13" s="18" customFormat="1" ht="32.25" thickBot="1">
      <c r="A8" s="2" t="s">
        <v>83</v>
      </c>
      <c r="B8" s="3" t="s">
        <v>84</v>
      </c>
      <c r="C8" s="81">
        <f>(D8-E8)/E8</f>
        <v>-0.73262032085561501</v>
      </c>
      <c r="D8" s="100">
        <v>5000</v>
      </c>
      <c r="E8" s="90">
        <v>18700</v>
      </c>
      <c r="F8" s="48">
        <v>18425</v>
      </c>
      <c r="G8" s="50"/>
      <c r="H8" s="50"/>
      <c r="I8" s="50"/>
      <c r="J8" s="50"/>
      <c r="K8" s="50">
        <v>5000</v>
      </c>
      <c r="L8" s="51"/>
      <c r="M8" s="52">
        <f>SUM(G8:L8)</f>
        <v>5000</v>
      </c>
    </row>
    <row r="9" spans="1:13" s="18" customFormat="1" ht="32.25" thickBot="1">
      <c r="A9" s="2" t="s">
        <v>85</v>
      </c>
      <c r="B9" s="3" t="s">
        <v>86</v>
      </c>
      <c r="C9" s="81">
        <f t="shared" ref="C9:C44" si="1">(D9-E9)/E9</f>
        <v>-1</v>
      </c>
      <c r="D9" s="100">
        <v>0</v>
      </c>
      <c r="E9" s="90">
        <v>2000</v>
      </c>
      <c r="F9" s="48">
        <v>0</v>
      </c>
      <c r="G9" s="50"/>
      <c r="H9" s="50"/>
      <c r="I9" s="50"/>
      <c r="J9" s="50"/>
      <c r="K9" s="50"/>
      <c r="L9" s="51"/>
      <c r="M9" s="52">
        <f>SUM(G9:L9)</f>
        <v>0</v>
      </c>
    </row>
    <row r="10" spans="1:13" s="18" customFormat="1" thickBot="1">
      <c r="A10" s="2" t="s">
        <v>87</v>
      </c>
      <c r="B10" s="3" t="s">
        <v>88</v>
      </c>
      <c r="C10" s="81">
        <f t="shared" si="1"/>
        <v>-1</v>
      </c>
      <c r="D10" s="100">
        <v>0</v>
      </c>
      <c r="E10" s="90">
        <v>6900</v>
      </c>
      <c r="F10" s="48">
        <v>830</v>
      </c>
      <c r="G10" s="50"/>
      <c r="H10" s="50"/>
      <c r="I10" s="50"/>
      <c r="J10" s="50"/>
      <c r="K10" s="50"/>
      <c r="L10" s="51"/>
      <c r="M10" s="52">
        <f>SUM(G10:L10)</f>
        <v>0</v>
      </c>
    </row>
    <row r="11" spans="1:13" s="18" customFormat="1" ht="32.25" thickBot="1">
      <c r="A11" s="2" t="s">
        <v>156</v>
      </c>
      <c r="B11" s="10" t="s">
        <v>136</v>
      </c>
      <c r="C11" s="81">
        <f t="shared" si="1"/>
        <v>-7.792207792207792E-2</v>
      </c>
      <c r="D11" s="100">
        <v>213000</v>
      </c>
      <c r="E11" s="90">
        <v>231000</v>
      </c>
      <c r="F11" s="48">
        <v>233966</v>
      </c>
      <c r="G11" s="50"/>
      <c r="H11" s="50"/>
      <c r="I11" s="50"/>
      <c r="J11" s="50"/>
      <c r="K11" s="50"/>
      <c r="L11" s="51">
        <v>213000</v>
      </c>
      <c r="M11" s="52">
        <f>SUM(G11:L11)</f>
        <v>213000</v>
      </c>
    </row>
    <row r="12" spans="1:13" s="18" customFormat="1" ht="32.25" thickBot="1">
      <c r="A12" s="3" t="s">
        <v>90</v>
      </c>
      <c r="B12" s="3" t="s">
        <v>91</v>
      </c>
      <c r="C12" s="81">
        <f t="shared" si="1"/>
        <v>-0.54128440366972475</v>
      </c>
      <c r="D12" s="100">
        <v>10000</v>
      </c>
      <c r="E12" s="90">
        <v>21800</v>
      </c>
      <c r="F12" s="48">
        <v>26738</v>
      </c>
      <c r="G12" s="50">
        <v>10000</v>
      </c>
      <c r="H12" s="50"/>
      <c r="I12" s="50"/>
      <c r="J12" s="50"/>
      <c r="K12" s="50"/>
      <c r="L12" s="51"/>
      <c r="M12" s="52">
        <f>SUM(G12:L12)</f>
        <v>10000</v>
      </c>
    </row>
    <row r="13" spans="1:13" s="18" customFormat="1" ht="32.25" thickBot="1">
      <c r="A13" s="3" t="s">
        <v>154</v>
      </c>
      <c r="B13" s="3" t="s">
        <v>160</v>
      </c>
      <c r="C13" s="81">
        <f t="shared" si="1"/>
        <v>0.82448979591836735</v>
      </c>
      <c r="D13" s="100">
        <v>178800</v>
      </c>
      <c r="E13" s="90">
        <v>98000</v>
      </c>
      <c r="F13" s="48">
        <v>172101</v>
      </c>
      <c r="G13" s="50">
        <v>174000</v>
      </c>
      <c r="H13" s="50">
        <v>4800</v>
      </c>
      <c r="I13" s="50"/>
      <c r="J13" s="50"/>
      <c r="K13" s="50"/>
      <c r="L13" s="51"/>
      <c r="M13" s="52">
        <f t="shared" ref="M13:M17" si="2">SUM(G13:L13)</f>
        <v>178800</v>
      </c>
    </row>
    <row r="14" spans="1:13" s="18" customFormat="1" thickBot="1">
      <c r="A14" s="2" t="s">
        <v>92</v>
      </c>
      <c r="B14" s="3"/>
      <c r="C14" s="81">
        <f t="shared" si="1"/>
        <v>-1</v>
      </c>
      <c r="D14" s="100">
        <v>0</v>
      </c>
      <c r="E14" s="90">
        <v>2000</v>
      </c>
      <c r="F14" s="48">
        <v>0</v>
      </c>
      <c r="G14" s="50"/>
      <c r="H14" s="50"/>
      <c r="I14" s="50"/>
      <c r="J14" s="50"/>
      <c r="K14" s="50"/>
      <c r="L14" s="51"/>
      <c r="M14" s="52">
        <f t="shared" si="2"/>
        <v>0</v>
      </c>
    </row>
    <row r="15" spans="1:13" s="18" customFormat="1" thickBot="1">
      <c r="A15" s="2" t="s">
        <v>93</v>
      </c>
      <c r="B15" s="10"/>
      <c r="C15" s="81" t="e">
        <f t="shared" si="1"/>
        <v>#DIV/0!</v>
      </c>
      <c r="D15" s="100">
        <v>0</v>
      </c>
      <c r="E15" s="90">
        <v>0</v>
      </c>
      <c r="F15" s="48">
        <v>0</v>
      </c>
      <c r="G15" s="50"/>
      <c r="H15" s="50"/>
      <c r="I15" s="50"/>
      <c r="J15" s="50"/>
      <c r="K15" s="50"/>
      <c r="L15" s="51"/>
      <c r="M15" s="52">
        <f t="shared" si="2"/>
        <v>0</v>
      </c>
    </row>
    <row r="16" spans="1:13" s="18" customFormat="1" thickBot="1">
      <c r="A16" s="2" t="s">
        <v>94</v>
      </c>
      <c r="B16" s="3"/>
      <c r="C16" s="81">
        <f t="shared" si="1"/>
        <v>0.42857142857142855</v>
      </c>
      <c r="D16" s="100">
        <v>5000</v>
      </c>
      <c r="E16" s="90">
        <v>3500</v>
      </c>
      <c r="F16" s="48">
        <v>5625</v>
      </c>
      <c r="G16" s="50">
        <v>2500</v>
      </c>
      <c r="H16" s="50">
        <v>2500</v>
      </c>
      <c r="I16" s="50"/>
      <c r="J16" s="50"/>
      <c r="K16" s="50"/>
      <c r="L16" s="51"/>
      <c r="M16" s="52">
        <f t="shared" si="2"/>
        <v>5000</v>
      </c>
    </row>
    <row r="17" spans="1:13" s="18" customFormat="1" thickBot="1">
      <c r="A17" s="19" t="s">
        <v>95</v>
      </c>
      <c r="B17" s="20"/>
      <c r="C17" s="81">
        <f t="shared" si="1"/>
        <v>-0.3348249380177783</v>
      </c>
      <c r="D17" s="100">
        <v>44000</v>
      </c>
      <c r="E17" s="90">
        <v>66148</v>
      </c>
      <c r="F17" s="48">
        <v>37066</v>
      </c>
      <c r="G17" s="50">
        <v>22000</v>
      </c>
      <c r="H17" s="50">
        <v>22000</v>
      </c>
      <c r="I17" s="50"/>
      <c r="J17" s="50"/>
      <c r="K17" s="50"/>
      <c r="L17" s="51"/>
      <c r="M17" s="52">
        <f t="shared" si="2"/>
        <v>44000</v>
      </c>
    </row>
    <row r="18" spans="1:13" s="18" customFormat="1" ht="32.25" thickBot="1">
      <c r="A18" s="2" t="s">
        <v>97</v>
      </c>
      <c r="B18" s="3" t="s">
        <v>174</v>
      </c>
      <c r="C18" s="81">
        <f t="shared" si="1"/>
        <v>1.1380345086271568</v>
      </c>
      <c r="D18" s="100">
        <v>34200</v>
      </c>
      <c r="E18" s="90">
        <v>15996</v>
      </c>
      <c r="F18" s="48">
        <v>14368</v>
      </c>
      <c r="G18" s="50">
        <v>18000</v>
      </c>
      <c r="H18" s="50"/>
      <c r="I18" s="50"/>
      <c r="J18" s="50"/>
      <c r="K18" s="50">
        <v>16200</v>
      </c>
      <c r="L18" s="51"/>
      <c r="M18" s="52">
        <f>SUM(G18:L18)</f>
        <v>34200</v>
      </c>
    </row>
    <row r="19" spans="1:13" s="18" customFormat="1" thickBot="1">
      <c r="A19" s="2" t="s">
        <v>98</v>
      </c>
      <c r="B19" s="3" t="s">
        <v>99</v>
      </c>
      <c r="C19" s="81">
        <f t="shared" si="1"/>
        <v>5.1707317073170729E-2</v>
      </c>
      <c r="D19" s="100">
        <v>21560</v>
      </c>
      <c r="E19" s="90">
        <v>20500</v>
      </c>
      <c r="F19" s="48">
        <v>19199</v>
      </c>
      <c r="G19" s="50">
        <v>1868</v>
      </c>
      <c r="H19" s="50">
        <v>17132</v>
      </c>
      <c r="I19" s="50">
        <v>144</v>
      </c>
      <c r="J19" s="50"/>
      <c r="K19" s="50">
        <v>2416</v>
      </c>
      <c r="L19" s="51"/>
      <c r="M19" s="52">
        <f t="shared" ref="M19:M20" si="3">SUM(G19:L19)</f>
        <v>21560</v>
      </c>
    </row>
    <row r="20" spans="1:13" s="18" customFormat="1" thickBot="1">
      <c r="A20" s="2" t="s">
        <v>100</v>
      </c>
      <c r="B20" s="10" t="s">
        <v>142</v>
      </c>
      <c r="C20" s="81">
        <f t="shared" si="1"/>
        <v>0</v>
      </c>
      <c r="D20" s="100">
        <v>5000</v>
      </c>
      <c r="E20" s="90">
        <v>5000</v>
      </c>
      <c r="F20" s="48">
        <v>4268</v>
      </c>
      <c r="G20" s="50"/>
      <c r="H20" s="50"/>
      <c r="I20" s="50"/>
      <c r="J20" s="50">
        <v>5000</v>
      </c>
      <c r="K20" s="50"/>
      <c r="L20" s="51"/>
      <c r="M20" s="52">
        <f t="shared" si="3"/>
        <v>5000</v>
      </c>
    </row>
    <row r="21" spans="1:13" s="18" customFormat="1" thickBot="1">
      <c r="A21" s="2" t="s">
        <v>177</v>
      </c>
      <c r="B21" s="3" t="s">
        <v>89</v>
      </c>
      <c r="C21" s="81">
        <f t="shared" si="1"/>
        <v>-0.15288090241010455</v>
      </c>
      <c r="D21" s="100">
        <v>267200</v>
      </c>
      <c r="E21" s="90">
        <v>315422</v>
      </c>
      <c r="F21" s="48">
        <v>258657</v>
      </c>
      <c r="G21" s="50"/>
      <c r="H21" s="50"/>
      <c r="I21" s="50"/>
      <c r="J21" s="50">
        <v>24342</v>
      </c>
      <c r="K21" s="50">
        <v>97143</v>
      </c>
      <c r="L21" s="51">
        <v>145715</v>
      </c>
      <c r="M21" s="52">
        <f>SUM(G21:L21)</f>
        <v>267200</v>
      </c>
    </row>
    <row r="22" spans="1:13" s="18" customFormat="1" ht="32.25" thickBot="1">
      <c r="A22" s="2" t="s">
        <v>102</v>
      </c>
      <c r="B22" s="3" t="s">
        <v>155</v>
      </c>
      <c r="C22" s="81">
        <f t="shared" si="1"/>
        <v>0.36585365853658536</v>
      </c>
      <c r="D22" s="100">
        <v>364000</v>
      </c>
      <c r="E22" s="90">
        <v>266500</v>
      </c>
      <c r="F22" s="48">
        <v>447500</v>
      </c>
      <c r="G22" s="50"/>
      <c r="H22" s="50">
        <v>360000</v>
      </c>
      <c r="I22" s="50"/>
      <c r="J22" s="50"/>
      <c r="K22" s="50">
        <v>4000</v>
      </c>
      <c r="L22" s="51"/>
      <c r="M22" s="52">
        <f>SUM(G22:L22)</f>
        <v>364000</v>
      </c>
    </row>
    <row r="23" spans="1:13" s="18" customFormat="1" thickBot="1">
      <c r="A23" s="4" t="s">
        <v>96</v>
      </c>
      <c r="B23" s="5"/>
      <c r="C23" s="91">
        <f t="shared" si="1"/>
        <v>7.5555369592353872E-2</v>
      </c>
      <c r="D23" s="32">
        <f t="shared" ref="D23:M23" si="4">SUM(D4:D22)</f>
        <v>6786208</v>
      </c>
      <c r="E23" s="32">
        <f t="shared" si="4"/>
        <v>6309492</v>
      </c>
      <c r="F23" s="63">
        <f t="shared" si="4"/>
        <v>6762296</v>
      </c>
      <c r="G23" s="63">
        <f t="shared" si="4"/>
        <v>3161776</v>
      </c>
      <c r="H23" s="63">
        <f t="shared" si="4"/>
        <v>3039472</v>
      </c>
      <c r="I23" s="63">
        <f t="shared" si="4"/>
        <v>72144</v>
      </c>
      <c r="J23" s="63">
        <f t="shared" si="4"/>
        <v>29342</v>
      </c>
      <c r="K23" s="63">
        <f t="shared" si="4"/>
        <v>124759</v>
      </c>
      <c r="L23" s="63">
        <f t="shared" si="4"/>
        <v>358715</v>
      </c>
      <c r="M23" s="85">
        <f t="shared" si="4"/>
        <v>6786208</v>
      </c>
    </row>
    <row r="24" spans="1:13" s="18" customFormat="1" thickBot="1">
      <c r="A24" s="2" t="s">
        <v>101</v>
      </c>
      <c r="B24" s="10" t="s">
        <v>170</v>
      </c>
      <c r="C24" s="81">
        <f t="shared" si="1"/>
        <v>-0.33333333333333331</v>
      </c>
      <c r="D24" s="100">
        <v>10000</v>
      </c>
      <c r="E24" s="90">
        <v>15000</v>
      </c>
      <c r="F24" s="48">
        <v>16650</v>
      </c>
      <c r="G24" s="50">
        <v>10000</v>
      </c>
      <c r="H24" s="50"/>
      <c r="I24" s="50"/>
      <c r="J24" s="50"/>
      <c r="K24" s="50"/>
      <c r="L24" s="51"/>
      <c r="M24" s="52">
        <f t="shared" ref="M24" si="5">SUM(G24:L24)</f>
        <v>10000</v>
      </c>
    </row>
    <row r="25" spans="1:13" s="18" customFormat="1" ht="15.75">
      <c r="A25" s="4" t="s">
        <v>115</v>
      </c>
      <c r="B25" s="5"/>
      <c r="C25" s="91">
        <f t="shared" si="1"/>
        <v>-0.33333333333333331</v>
      </c>
      <c r="D25" s="33">
        <f t="shared" ref="D25:M25" si="6">SUM(D24:D24)</f>
        <v>10000</v>
      </c>
      <c r="E25" s="33">
        <f t="shared" si="6"/>
        <v>15000</v>
      </c>
      <c r="F25" s="64">
        <f t="shared" si="6"/>
        <v>16650</v>
      </c>
      <c r="G25" s="64">
        <f t="shared" si="6"/>
        <v>10000</v>
      </c>
      <c r="H25" s="64">
        <f t="shared" si="6"/>
        <v>0</v>
      </c>
      <c r="I25" s="64">
        <f t="shared" si="6"/>
        <v>0</v>
      </c>
      <c r="J25" s="64">
        <f t="shared" si="6"/>
        <v>0</v>
      </c>
      <c r="K25" s="64">
        <f t="shared" si="6"/>
        <v>0</v>
      </c>
      <c r="L25" s="64">
        <f t="shared" si="6"/>
        <v>0</v>
      </c>
      <c r="M25" s="33">
        <f t="shared" si="6"/>
        <v>10000</v>
      </c>
    </row>
    <row r="26" spans="1:13" s="18" customFormat="1" thickBot="1">
      <c r="A26" s="28" t="s">
        <v>116</v>
      </c>
      <c r="B26" s="29"/>
      <c r="C26" s="91">
        <f t="shared" si="1"/>
        <v>7.4585595175074931E-2</v>
      </c>
      <c r="D26" s="33">
        <f t="shared" ref="D26:M26" si="7">SUM(D23+D25)</f>
        <v>6796208</v>
      </c>
      <c r="E26" s="33">
        <f t="shared" si="7"/>
        <v>6324492</v>
      </c>
      <c r="F26" s="30">
        <f t="shared" si="7"/>
        <v>6778946</v>
      </c>
      <c r="G26" s="30">
        <f t="shared" si="7"/>
        <v>3171776</v>
      </c>
      <c r="H26" s="30">
        <f t="shared" si="7"/>
        <v>3039472</v>
      </c>
      <c r="I26" s="30">
        <f t="shared" si="7"/>
        <v>72144</v>
      </c>
      <c r="J26" s="30">
        <f t="shared" si="7"/>
        <v>29342</v>
      </c>
      <c r="K26" s="30">
        <f t="shared" si="7"/>
        <v>124759</v>
      </c>
      <c r="L26" s="30">
        <f t="shared" si="7"/>
        <v>358715</v>
      </c>
      <c r="M26" s="33">
        <f t="shared" si="7"/>
        <v>6796208</v>
      </c>
    </row>
    <row r="27" spans="1:13" s="18" customFormat="1" thickBot="1">
      <c r="A27" s="26"/>
      <c r="B27" s="27"/>
      <c r="C27" s="82"/>
      <c r="D27" s="101"/>
      <c r="E27" s="34"/>
      <c r="F27" s="60"/>
      <c r="G27" s="60"/>
      <c r="H27" s="60"/>
      <c r="I27" s="60"/>
      <c r="J27" s="60"/>
      <c r="K27" s="60"/>
      <c r="L27" s="61"/>
      <c r="M27" s="62"/>
    </row>
    <row r="28" spans="1:13" ht="48" thickBot="1">
      <c r="A28" s="2" t="s">
        <v>108</v>
      </c>
      <c r="B28" s="3" t="s">
        <v>176</v>
      </c>
      <c r="C28" s="81">
        <f t="shared" si="1"/>
        <v>-9.8068106692707543E-3</v>
      </c>
      <c r="D28" s="102">
        <v>1145807</v>
      </c>
      <c r="E28" s="92">
        <v>1157155</v>
      </c>
      <c r="F28" s="49">
        <v>1032811</v>
      </c>
      <c r="G28" s="54">
        <v>534236</v>
      </c>
      <c r="H28" s="54">
        <v>433407</v>
      </c>
      <c r="I28" s="54"/>
      <c r="J28" s="54"/>
      <c r="K28" s="54">
        <v>81058</v>
      </c>
      <c r="L28" s="55">
        <v>97106</v>
      </c>
      <c r="M28" s="52">
        <f>SUM(G28:L28)</f>
        <v>1145807</v>
      </c>
    </row>
    <row r="29" spans="1:13" thickBot="1">
      <c r="A29" s="21" t="s">
        <v>103</v>
      </c>
      <c r="B29" s="21"/>
      <c r="C29" s="81">
        <f t="shared" si="1"/>
        <v>-0.51</v>
      </c>
      <c r="D29" s="106">
        <v>49000</v>
      </c>
      <c r="E29" s="93">
        <v>100000</v>
      </c>
      <c r="F29" s="49">
        <v>27735</v>
      </c>
      <c r="G29" s="54">
        <v>22050</v>
      </c>
      <c r="H29" s="54">
        <v>19600</v>
      </c>
      <c r="I29" s="54"/>
      <c r="J29" s="54"/>
      <c r="K29" s="54">
        <v>3430</v>
      </c>
      <c r="L29" s="55">
        <v>3920</v>
      </c>
      <c r="M29" s="52">
        <f t="shared" ref="M29:M43" si="8">SUM(G29:L29)</f>
        <v>49000</v>
      </c>
    </row>
    <row r="30" spans="1:13" thickBot="1">
      <c r="A30" s="22" t="s">
        <v>104</v>
      </c>
      <c r="B30" s="3"/>
      <c r="C30" s="81">
        <f t="shared" si="1"/>
        <v>-0.17948717948717949</v>
      </c>
      <c r="D30" s="100">
        <v>16000</v>
      </c>
      <c r="E30" s="94">
        <v>19500</v>
      </c>
      <c r="F30" s="49">
        <v>14465</v>
      </c>
      <c r="G30" s="54">
        <v>7200</v>
      </c>
      <c r="H30" s="54">
        <v>6400</v>
      </c>
      <c r="I30" s="54"/>
      <c r="J30" s="54"/>
      <c r="K30" s="54">
        <v>1120</v>
      </c>
      <c r="L30" s="55">
        <v>1280</v>
      </c>
      <c r="M30" s="52">
        <f t="shared" si="8"/>
        <v>16000</v>
      </c>
    </row>
    <row r="31" spans="1:13" thickBot="1">
      <c r="A31" s="22" t="s">
        <v>135</v>
      </c>
      <c r="B31" s="3" t="s">
        <v>172</v>
      </c>
      <c r="C31" s="81">
        <f t="shared" si="1"/>
        <v>2.3291228070175438</v>
      </c>
      <c r="D31" s="100">
        <v>18976</v>
      </c>
      <c r="E31" s="94">
        <v>5700</v>
      </c>
      <c r="F31" s="49">
        <v>4113</v>
      </c>
      <c r="G31" s="54">
        <v>8540</v>
      </c>
      <c r="H31" s="54">
        <v>7590</v>
      </c>
      <c r="I31" s="54"/>
      <c r="J31" s="54"/>
      <c r="K31" s="54">
        <v>1328</v>
      </c>
      <c r="L31" s="55">
        <v>1518</v>
      </c>
      <c r="M31" s="52">
        <f t="shared" si="8"/>
        <v>18976</v>
      </c>
    </row>
    <row r="32" spans="1:13" thickBot="1">
      <c r="A32" s="2" t="s">
        <v>105</v>
      </c>
      <c r="B32" s="3"/>
      <c r="C32" s="81">
        <f t="shared" si="1"/>
        <v>-8.7507692307692314E-2</v>
      </c>
      <c r="D32" s="103">
        <v>59312</v>
      </c>
      <c r="E32" s="95">
        <v>65000</v>
      </c>
      <c r="F32" s="49">
        <v>57260</v>
      </c>
      <c r="G32" s="54">
        <v>26690</v>
      </c>
      <c r="H32" s="54">
        <v>23725</v>
      </c>
      <c r="I32" s="54"/>
      <c r="J32" s="54"/>
      <c r="K32" s="54">
        <v>4152</v>
      </c>
      <c r="L32" s="55">
        <v>4745</v>
      </c>
      <c r="M32" s="52">
        <f t="shared" si="8"/>
        <v>59312</v>
      </c>
    </row>
    <row r="33" spans="1:55" s="24" customFormat="1" thickBot="1">
      <c r="A33" s="41" t="s">
        <v>106</v>
      </c>
      <c r="B33" s="42"/>
      <c r="C33" s="81">
        <f t="shared" si="1"/>
        <v>-4.7516431419028123E-3</v>
      </c>
      <c r="D33" s="100">
        <v>92369</v>
      </c>
      <c r="E33" s="89">
        <v>92810</v>
      </c>
      <c r="F33" s="49">
        <v>73033</v>
      </c>
      <c r="G33" s="54">
        <v>41565</v>
      </c>
      <c r="H33" s="54">
        <v>36948</v>
      </c>
      <c r="I33" s="54"/>
      <c r="J33" s="54"/>
      <c r="K33" s="54">
        <v>6466</v>
      </c>
      <c r="L33" s="55">
        <v>7390</v>
      </c>
      <c r="M33" s="52">
        <f t="shared" si="8"/>
        <v>92369</v>
      </c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</row>
    <row r="34" spans="1:55" s="24" customFormat="1" thickBot="1">
      <c r="A34" s="42" t="s">
        <v>110</v>
      </c>
      <c r="B34" s="42"/>
      <c r="C34" s="81">
        <f t="shared" si="1"/>
        <v>-3.5532578368619727E-2</v>
      </c>
      <c r="D34" s="100">
        <v>58765</v>
      </c>
      <c r="E34" s="89">
        <v>60930</v>
      </c>
      <c r="F34" s="49">
        <v>58323</v>
      </c>
      <c r="G34" s="54">
        <v>26444</v>
      </c>
      <c r="H34" s="54">
        <v>23506</v>
      </c>
      <c r="I34" s="54"/>
      <c r="J34" s="54"/>
      <c r="K34" s="54">
        <v>4114</v>
      </c>
      <c r="L34" s="55">
        <v>4701</v>
      </c>
      <c r="M34" s="52">
        <f t="shared" si="8"/>
        <v>58765</v>
      </c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</row>
    <row r="35" spans="1:55" s="24" customFormat="1" thickBot="1">
      <c r="A35" s="45" t="s">
        <v>125</v>
      </c>
      <c r="B35" s="46"/>
      <c r="C35" s="81" t="e">
        <f t="shared" si="1"/>
        <v>#DIV/0!</v>
      </c>
      <c r="D35" s="100">
        <v>0</v>
      </c>
      <c r="E35" s="90">
        <v>0</v>
      </c>
      <c r="F35" s="49">
        <v>879</v>
      </c>
      <c r="G35" s="54"/>
      <c r="H35" s="54"/>
      <c r="I35" s="54"/>
      <c r="J35" s="54"/>
      <c r="K35" s="54"/>
      <c r="L35" s="55"/>
      <c r="M35" s="52">
        <f>SUM(G35:L35)</f>
        <v>0</v>
      </c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</row>
    <row r="36" spans="1:55" thickBot="1">
      <c r="A36" s="2" t="s">
        <v>107</v>
      </c>
      <c r="B36" s="3"/>
      <c r="C36" s="81">
        <f t="shared" si="1"/>
        <v>-1</v>
      </c>
      <c r="D36" s="100">
        <v>0</v>
      </c>
      <c r="E36" s="90">
        <v>1000</v>
      </c>
      <c r="F36" s="49">
        <v>0</v>
      </c>
      <c r="G36" s="54"/>
      <c r="H36" s="54"/>
      <c r="I36" s="54"/>
      <c r="J36" s="54"/>
      <c r="K36" s="54"/>
      <c r="L36" s="55"/>
      <c r="M36" s="52">
        <f t="shared" si="8"/>
        <v>0</v>
      </c>
    </row>
    <row r="37" spans="1:55" thickBot="1">
      <c r="A37" s="2" t="s">
        <v>111</v>
      </c>
      <c r="B37" s="3"/>
      <c r="C37" s="81">
        <f t="shared" si="1"/>
        <v>-2.188074991297429E-3</v>
      </c>
      <c r="D37" s="100">
        <v>40130</v>
      </c>
      <c r="E37" s="90">
        <v>40218</v>
      </c>
      <c r="F37" s="49">
        <v>34261</v>
      </c>
      <c r="G37" s="54">
        <v>19694</v>
      </c>
      <c r="H37" s="54">
        <v>15984</v>
      </c>
      <c r="I37" s="54"/>
      <c r="J37" s="54"/>
      <c r="K37" s="54">
        <v>1263</v>
      </c>
      <c r="L37" s="55">
        <v>3189</v>
      </c>
      <c r="M37" s="52">
        <f t="shared" si="8"/>
        <v>40130</v>
      </c>
    </row>
    <row r="38" spans="1:55" thickBot="1">
      <c r="A38" s="2" t="s">
        <v>0</v>
      </c>
      <c r="B38" s="3"/>
      <c r="C38" s="81">
        <f t="shared" si="1"/>
        <v>0</v>
      </c>
      <c r="D38" s="100">
        <v>52920</v>
      </c>
      <c r="E38" s="90">
        <v>52920</v>
      </c>
      <c r="F38" s="49">
        <v>43659</v>
      </c>
      <c r="G38" s="54">
        <v>23814</v>
      </c>
      <c r="H38" s="54">
        <v>23814</v>
      </c>
      <c r="I38" s="54"/>
      <c r="J38" s="54"/>
      <c r="K38" s="54">
        <v>5292</v>
      </c>
      <c r="L38" s="55"/>
      <c r="M38" s="52">
        <f t="shared" si="8"/>
        <v>52920</v>
      </c>
    </row>
    <row r="39" spans="1:55" thickBot="1">
      <c r="A39" s="2" t="s">
        <v>112</v>
      </c>
      <c r="B39" s="3"/>
      <c r="C39" s="81">
        <f t="shared" si="1"/>
        <v>-1.465692404465636E-2</v>
      </c>
      <c r="D39" s="100">
        <v>104514</v>
      </c>
      <c r="E39" s="90">
        <v>106068.64</v>
      </c>
      <c r="F39" s="49">
        <v>111478</v>
      </c>
      <c r="G39" s="54">
        <v>48073</v>
      </c>
      <c r="H39" s="54">
        <v>38989</v>
      </c>
      <c r="I39" s="54"/>
      <c r="J39" s="54"/>
      <c r="K39" s="54">
        <v>8738</v>
      </c>
      <c r="L39" s="55">
        <v>8714</v>
      </c>
      <c r="M39" s="52">
        <f t="shared" si="8"/>
        <v>104514</v>
      </c>
    </row>
    <row r="40" spans="1:55" thickBot="1">
      <c r="A40" s="22" t="s">
        <v>113</v>
      </c>
      <c r="B40" s="3"/>
      <c r="C40" s="81">
        <f t="shared" si="1"/>
        <v>-1.6185964588319685E-2</v>
      </c>
      <c r="D40" s="104">
        <v>277044</v>
      </c>
      <c r="E40" s="96">
        <v>281602</v>
      </c>
      <c r="F40" s="49">
        <v>253185</v>
      </c>
      <c r="G40" s="54">
        <v>129704</v>
      </c>
      <c r="H40" s="54">
        <v>110862</v>
      </c>
      <c r="I40" s="54"/>
      <c r="J40" s="54"/>
      <c r="K40" s="54">
        <v>13132</v>
      </c>
      <c r="L40" s="55">
        <v>23346</v>
      </c>
      <c r="M40" s="84">
        <f>SUM(G40:L40)</f>
        <v>277044</v>
      </c>
    </row>
    <row r="41" spans="1:55" thickBot="1">
      <c r="A41" s="45" t="s">
        <v>1</v>
      </c>
      <c r="B41" s="46"/>
      <c r="C41" s="81">
        <f t="shared" si="1"/>
        <v>-0.2</v>
      </c>
      <c r="D41" s="100">
        <v>20000</v>
      </c>
      <c r="E41" s="90">
        <v>25000</v>
      </c>
      <c r="F41" s="49">
        <v>0</v>
      </c>
      <c r="G41" s="54">
        <v>9000</v>
      </c>
      <c r="H41" s="54">
        <v>8000</v>
      </c>
      <c r="I41" s="54"/>
      <c r="J41" s="54"/>
      <c r="K41" s="54">
        <v>1400</v>
      </c>
      <c r="L41" s="55">
        <v>1600</v>
      </c>
      <c r="M41" s="52">
        <f>SUM(G41:L41)</f>
        <v>20000</v>
      </c>
    </row>
    <row r="42" spans="1:55" thickBot="1">
      <c r="A42" s="2" t="s">
        <v>114</v>
      </c>
      <c r="B42" s="74" t="s">
        <v>159</v>
      </c>
      <c r="C42" s="81">
        <f t="shared" si="1"/>
        <v>8.247009257290841E-2</v>
      </c>
      <c r="D42" s="100">
        <v>224041</v>
      </c>
      <c r="E42" s="90">
        <v>206972</v>
      </c>
      <c r="F42" s="49">
        <v>184965</v>
      </c>
      <c r="G42" s="54">
        <v>103885</v>
      </c>
      <c r="H42" s="54">
        <v>88170</v>
      </c>
      <c r="I42" s="54"/>
      <c r="J42" s="54"/>
      <c r="K42" s="54">
        <v>11812</v>
      </c>
      <c r="L42" s="55">
        <v>20174</v>
      </c>
      <c r="M42" s="52">
        <f t="shared" si="8"/>
        <v>224041</v>
      </c>
    </row>
    <row r="43" spans="1:55" thickBot="1">
      <c r="A43" s="107" t="s">
        <v>171</v>
      </c>
      <c r="B43" s="23"/>
      <c r="C43" s="81">
        <f t="shared" si="1"/>
        <v>-0.43181818181818182</v>
      </c>
      <c r="D43" s="100">
        <v>-75000</v>
      </c>
      <c r="E43" s="90">
        <v>-132000</v>
      </c>
      <c r="F43" s="49">
        <v>-181058</v>
      </c>
      <c r="G43" s="54">
        <v>-75000</v>
      </c>
      <c r="H43" s="54"/>
      <c r="I43" s="54"/>
      <c r="J43" s="54"/>
      <c r="K43" s="54"/>
      <c r="L43" s="55"/>
      <c r="M43" s="52">
        <f t="shared" si="8"/>
        <v>-75000</v>
      </c>
    </row>
    <row r="44" spans="1:55" thickBot="1">
      <c r="A44" s="4" t="s">
        <v>2</v>
      </c>
      <c r="B44" s="5"/>
      <c r="C44" s="91">
        <f t="shared" si="1"/>
        <v>4.8123852463910683E-4</v>
      </c>
      <c r="D44" s="33">
        <f t="shared" ref="D44:M44" si="9">SUM(D28:D43)</f>
        <v>2083878</v>
      </c>
      <c r="E44" s="33">
        <f t="shared" si="9"/>
        <v>2082875.6399999997</v>
      </c>
      <c r="F44" s="38">
        <f t="shared" si="9"/>
        <v>1715109</v>
      </c>
      <c r="G44" s="38">
        <f t="shared" si="9"/>
        <v>925895</v>
      </c>
      <c r="H44" s="38">
        <f t="shared" si="9"/>
        <v>836995</v>
      </c>
      <c r="I44" s="38">
        <f t="shared" si="9"/>
        <v>0</v>
      </c>
      <c r="J44" s="38">
        <f t="shared" si="9"/>
        <v>0</v>
      </c>
      <c r="K44" s="38">
        <f t="shared" si="9"/>
        <v>143305</v>
      </c>
      <c r="L44" s="38">
        <f t="shared" si="9"/>
        <v>177683</v>
      </c>
      <c r="M44" s="75">
        <f t="shared" si="9"/>
        <v>2083878</v>
      </c>
    </row>
    <row r="45" spans="1:55" thickBot="1">
      <c r="A45" s="2"/>
      <c r="B45" s="3"/>
      <c r="C45" s="81"/>
      <c r="D45" s="98"/>
      <c r="E45" s="35"/>
      <c r="F45" s="65"/>
      <c r="G45" s="65"/>
      <c r="H45" s="65"/>
      <c r="I45" s="65"/>
      <c r="J45" s="65"/>
      <c r="K45" s="65"/>
      <c r="L45" s="43"/>
      <c r="M45" s="66"/>
    </row>
    <row r="46" spans="1:55" thickBot="1">
      <c r="A46" s="7" t="s">
        <v>3</v>
      </c>
      <c r="B46" s="8"/>
      <c r="C46" s="81"/>
      <c r="D46" s="98"/>
      <c r="E46" s="36"/>
      <c r="F46" s="65"/>
      <c r="G46" s="65"/>
      <c r="H46" s="65"/>
      <c r="I46" s="65"/>
      <c r="J46" s="65"/>
      <c r="K46" s="65"/>
      <c r="L46" s="43"/>
      <c r="M46" s="66"/>
    </row>
    <row r="47" spans="1:55" thickBot="1">
      <c r="A47" s="2" t="s">
        <v>4</v>
      </c>
      <c r="B47" s="3" t="s">
        <v>5</v>
      </c>
      <c r="C47" s="81">
        <f t="shared" ref="C47:C69" si="10">(D47-E47)/E47</f>
        <v>-0.8</v>
      </c>
      <c r="D47" s="100">
        <v>5000</v>
      </c>
      <c r="E47" s="90">
        <v>25000</v>
      </c>
      <c r="F47" s="49">
        <v>-3100</v>
      </c>
      <c r="G47" s="54">
        <v>5000</v>
      </c>
      <c r="H47" s="54"/>
      <c r="I47" s="54"/>
      <c r="J47" s="54"/>
      <c r="K47" s="54"/>
      <c r="L47" s="55"/>
      <c r="M47" s="52">
        <f t="shared" ref="M47:M68" si="11">SUM(G47:L47)</f>
        <v>5000</v>
      </c>
    </row>
    <row r="48" spans="1:55" thickBot="1">
      <c r="A48" s="2" t="s">
        <v>117</v>
      </c>
      <c r="B48" s="3"/>
      <c r="C48" s="81" t="e">
        <f t="shared" si="10"/>
        <v>#DIV/0!</v>
      </c>
      <c r="D48" s="100">
        <v>10000</v>
      </c>
      <c r="E48" s="90"/>
      <c r="F48" s="49">
        <v>9544</v>
      </c>
      <c r="G48" s="54"/>
      <c r="H48" s="54">
        <v>10000</v>
      </c>
      <c r="I48" s="54"/>
      <c r="J48" s="54"/>
      <c r="K48" s="54"/>
      <c r="L48" s="55"/>
      <c r="M48" s="52">
        <f t="shared" si="11"/>
        <v>10000</v>
      </c>
    </row>
    <row r="49" spans="1:13" thickBot="1">
      <c r="A49" s="3" t="s">
        <v>178</v>
      </c>
      <c r="B49" s="3" t="s">
        <v>6</v>
      </c>
      <c r="C49" s="81">
        <f t="shared" si="10"/>
        <v>0</v>
      </c>
      <c r="D49" s="100">
        <v>480000</v>
      </c>
      <c r="E49" s="90">
        <v>480000</v>
      </c>
      <c r="F49" s="49">
        <v>390051</v>
      </c>
      <c r="G49" s="54">
        <v>200000</v>
      </c>
      <c r="H49" s="54">
        <v>160000</v>
      </c>
      <c r="I49" s="54">
        <v>90000</v>
      </c>
      <c r="J49" s="54">
        <v>12000</v>
      </c>
      <c r="K49" s="54"/>
      <c r="L49" s="55">
        <v>18000</v>
      </c>
      <c r="M49" s="52">
        <f t="shared" si="11"/>
        <v>480000</v>
      </c>
    </row>
    <row r="50" spans="1:13" thickBot="1">
      <c r="A50" s="9" t="s">
        <v>139</v>
      </c>
      <c r="B50" s="10" t="s">
        <v>8</v>
      </c>
      <c r="C50" s="81">
        <f t="shared" si="10"/>
        <v>0</v>
      </c>
      <c r="D50" s="100">
        <v>107000</v>
      </c>
      <c r="E50" s="90">
        <v>107000</v>
      </c>
      <c r="F50" s="49">
        <v>90187</v>
      </c>
      <c r="G50" s="54"/>
      <c r="H50" s="54"/>
      <c r="I50" s="54"/>
      <c r="J50" s="54"/>
      <c r="K50" s="54"/>
      <c r="L50" s="55">
        <v>107000</v>
      </c>
      <c r="M50" s="52">
        <f>SUM(G50:L50)</f>
        <v>107000</v>
      </c>
    </row>
    <row r="51" spans="1:13" ht="32.25" thickBot="1">
      <c r="A51" s="9" t="s">
        <v>7</v>
      </c>
      <c r="B51" s="10" t="s">
        <v>181</v>
      </c>
      <c r="C51" s="81">
        <f t="shared" si="10"/>
        <v>0.1152</v>
      </c>
      <c r="D51" s="100">
        <v>34850</v>
      </c>
      <c r="E51" s="90">
        <v>31250</v>
      </c>
      <c r="F51" s="49">
        <v>21343</v>
      </c>
      <c r="G51" s="54">
        <v>11440</v>
      </c>
      <c r="H51" s="54">
        <v>11440</v>
      </c>
      <c r="I51" s="54"/>
      <c r="J51" s="54"/>
      <c r="K51" s="54">
        <v>2720</v>
      </c>
      <c r="L51" s="55">
        <v>9250</v>
      </c>
      <c r="M51" s="52">
        <f t="shared" si="11"/>
        <v>34850</v>
      </c>
    </row>
    <row r="52" spans="1:13" thickBot="1">
      <c r="A52" s="2" t="s">
        <v>9</v>
      </c>
      <c r="B52" s="3" t="s">
        <v>10</v>
      </c>
      <c r="C52" s="81">
        <f t="shared" si="10"/>
        <v>0</v>
      </c>
      <c r="D52" s="100">
        <v>72760</v>
      </c>
      <c r="E52" s="90">
        <v>72760</v>
      </c>
      <c r="F52" s="49">
        <v>75862</v>
      </c>
      <c r="G52" s="54">
        <v>15000</v>
      </c>
      <c r="H52" s="54">
        <v>56760</v>
      </c>
      <c r="I52" s="54"/>
      <c r="J52" s="54"/>
      <c r="K52" s="54"/>
      <c r="L52" s="55">
        <v>1000</v>
      </c>
      <c r="M52" s="52">
        <f t="shared" si="11"/>
        <v>72760</v>
      </c>
    </row>
    <row r="53" spans="1:13" thickBot="1">
      <c r="A53" s="2" t="s">
        <v>11</v>
      </c>
      <c r="B53" s="3" t="s">
        <v>12</v>
      </c>
      <c r="C53" s="81">
        <f t="shared" si="10"/>
        <v>0</v>
      </c>
      <c r="D53" s="100">
        <v>28000</v>
      </c>
      <c r="E53" s="90">
        <v>28000</v>
      </c>
      <c r="F53" s="49">
        <v>33661</v>
      </c>
      <c r="G53" s="54">
        <v>12000</v>
      </c>
      <c r="H53" s="54">
        <v>16000</v>
      </c>
      <c r="I53" s="54"/>
      <c r="J53" s="54"/>
      <c r="K53" s="54"/>
      <c r="L53" s="55"/>
      <c r="M53" s="52">
        <f t="shared" si="11"/>
        <v>28000</v>
      </c>
    </row>
    <row r="54" spans="1:13" ht="52.15" customHeight="1" thickBot="1">
      <c r="A54" s="3" t="s">
        <v>118</v>
      </c>
      <c r="B54" s="11" t="s">
        <v>137</v>
      </c>
      <c r="C54" s="81">
        <f t="shared" si="10"/>
        <v>-0.66666666666666663</v>
      </c>
      <c r="D54" s="100">
        <v>50000</v>
      </c>
      <c r="E54" s="90">
        <v>150000</v>
      </c>
      <c r="F54" s="49">
        <v>23449</v>
      </c>
      <c r="G54" s="54">
        <v>50000</v>
      </c>
      <c r="H54" s="54"/>
      <c r="I54" s="54"/>
      <c r="J54" s="54"/>
      <c r="K54" s="54"/>
      <c r="L54" s="55"/>
      <c r="M54" s="52">
        <f t="shared" si="11"/>
        <v>50000</v>
      </c>
    </row>
    <row r="55" spans="1:13" thickBot="1">
      <c r="A55" s="3" t="s">
        <v>13</v>
      </c>
      <c r="B55" s="3"/>
      <c r="C55" s="81">
        <f t="shared" si="10"/>
        <v>-0.4</v>
      </c>
      <c r="D55" s="100">
        <v>30000</v>
      </c>
      <c r="E55" s="90">
        <v>50000</v>
      </c>
      <c r="F55" s="49">
        <v>26347</v>
      </c>
      <c r="G55" s="54">
        <v>30000</v>
      </c>
      <c r="H55" s="54"/>
      <c r="I55" s="54"/>
      <c r="J55" s="54"/>
      <c r="K55" s="54"/>
      <c r="L55" s="55"/>
      <c r="M55" s="52">
        <f t="shared" si="11"/>
        <v>30000</v>
      </c>
    </row>
    <row r="56" spans="1:13" thickBot="1">
      <c r="A56" s="2" t="s">
        <v>14</v>
      </c>
      <c r="B56" s="3"/>
      <c r="C56" s="81" t="e">
        <f t="shared" si="10"/>
        <v>#DIV/0!</v>
      </c>
      <c r="D56" s="100">
        <v>0</v>
      </c>
      <c r="E56" s="90">
        <v>0</v>
      </c>
      <c r="F56" s="49">
        <v>0</v>
      </c>
      <c r="G56" s="54"/>
      <c r="H56" s="54"/>
      <c r="I56" s="54"/>
      <c r="J56" s="54"/>
      <c r="K56" s="54"/>
      <c r="L56" s="55"/>
      <c r="M56" s="52">
        <f t="shared" si="11"/>
        <v>0</v>
      </c>
    </row>
    <row r="57" spans="1:13" thickBot="1">
      <c r="A57" s="2" t="s">
        <v>15</v>
      </c>
      <c r="B57" s="3"/>
      <c r="C57" s="81">
        <f t="shared" si="10"/>
        <v>0.28333333333333333</v>
      </c>
      <c r="D57" s="100">
        <v>77000</v>
      </c>
      <c r="E57" s="90">
        <v>60000</v>
      </c>
      <c r="F57" s="49">
        <v>72909</v>
      </c>
      <c r="G57" s="54">
        <v>36575</v>
      </c>
      <c r="H57" s="54">
        <v>36575</v>
      </c>
      <c r="I57" s="54">
        <v>3850</v>
      </c>
      <c r="J57" s="54"/>
      <c r="K57" s="54"/>
      <c r="L57" s="55"/>
      <c r="M57" s="52">
        <f t="shared" si="11"/>
        <v>77000</v>
      </c>
    </row>
    <row r="58" spans="1:13" thickBot="1">
      <c r="A58" s="2" t="s">
        <v>16</v>
      </c>
      <c r="B58" s="3" t="s">
        <v>163</v>
      </c>
      <c r="C58" s="81">
        <f t="shared" si="10"/>
        <v>0.75</v>
      </c>
      <c r="D58" s="100">
        <v>35000</v>
      </c>
      <c r="E58" s="90">
        <v>20000</v>
      </c>
      <c r="F58" s="49">
        <v>9661</v>
      </c>
      <c r="G58" s="54">
        <v>1000</v>
      </c>
      <c r="H58" s="54">
        <v>33500</v>
      </c>
      <c r="I58" s="54"/>
      <c r="J58" s="54"/>
      <c r="K58" s="54"/>
      <c r="L58" s="55">
        <v>500</v>
      </c>
      <c r="M58" s="52">
        <f t="shared" si="11"/>
        <v>35000</v>
      </c>
    </row>
    <row r="59" spans="1:13" thickBot="1">
      <c r="A59" s="2" t="s">
        <v>17</v>
      </c>
      <c r="B59" s="3"/>
      <c r="C59" s="81">
        <f t="shared" si="10"/>
        <v>-0.58333333333333337</v>
      </c>
      <c r="D59" s="100">
        <v>2500</v>
      </c>
      <c r="E59" s="90">
        <v>6000</v>
      </c>
      <c r="F59" s="49">
        <v>2623</v>
      </c>
      <c r="G59" s="54"/>
      <c r="H59" s="54"/>
      <c r="I59" s="54"/>
      <c r="J59" s="54"/>
      <c r="K59" s="54">
        <v>2500</v>
      </c>
      <c r="L59" s="55"/>
      <c r="M59" s="52">
        <f t="shared" si="11"/>
        <v>2500</v>
      </c>
    </row>
    <row r="60" spans="1:13" thickBot="1">
      <c r="A60" s="2" t="s">
        <v>20</v>
      </c>
      <c r="B60" s="3"/>
      <c r="C60" s="81">
        <f t="shared" si="10"/>
        <v>-1</v>
      </c>
      <c r="D60" s="100">
        <v>0</v>
      </c>
      <c r="E60" s="90">
        <v>1500</v>
      </c>
      <c r="F60" s="49">
        <v>-162</v>
      </c>
      <c r="G60" s="54"/>
      <c r="H60" s="54"/>
      <c r="I60" s="54"/>
      <c r="J60" s="54"/>
      <c r="K60" s="54"/>
      <c r="L60" s="55"/>
      <c r="M60" s="52">
        <f t="shared" si="11"/>
        <v>0</v>
      </c>
    </row>
    <row r="61" spans="1:13" ht="48" thickBot="1">
      <c r="A61" s="2" t="s">
        <v>21</v>
      </c>
      <c r="B61" s="12" t="s">
        <v>141</v>
      </c>
      <c r="C61" s="81">
        <f t="shared" si="10"/>
        <v>5.5555555555555552E-2</v>
      </c>
      <c r="D61" s="100">
        <v>95000</v>
      </c>
      <c r="E61" s="90">
        <v>90000</v>
      </c>
      <c r="F61" s="49">
        <v>98024</v>
      </c>
      <c r="G61" s="54"/>
      <c r="H61" s="54"/>
      <c r="I61" s="54"/>
      <c r="J61" s="54"/>
      <c r="K61" s="54"/>
      <c r="L61" s="55">
        <v>95000</v>
      </c>
      <c r="M61" s="52">
        <f t="shared" si="11"/>
        <v>95000</v>
      </c>
    </row>
    <row r="62" spans="1:13" ht="32.25" thickBot="1">
      <c r="A62" s="2" t="s">
        <v>22</v>
      </c>
      <c r="B62" s="13" t="s">
        <v>23</v>
      </c>
      <c r="C62" s="81">
        <f t="shared" si="10"/>
        <v>0</v>
      </c>
      <c r="D62" s="100">
        <v>10000</v>
      </c>
      <c r="E62" s="90">
        <v>10000</v>
      </c>
      <c r="F62" s="49">
        <v>8816</v>
      </c>
      <c r="G62" s="54"/>
      <c r="H62" s="54"/>
      <c r="I62" s="54"/>
      <c r="J62" s="54"/>
      <c r="K62" s="54">
        <v>10000</v>
      </c>
      <c r="L62" s="55"/>
      <c r="M62" s="52">
        <f t="shared" si="11"/>
        <v>10000</v>
      </c>
    </row>
    <row r="63" spans="1:13" thickBot="1">
      <c r="A63" s="2" t="s">
        <v>18</v>
      </c>
      <c r="B63" s="3" t="s">
        <v>19</v>
      </c>
      <c r="C63" s="81" t="e">
        <f t="shared" si="10"/>
        <v>#DIV/0!</v>
      </c>
      <c r="D63" s="100">
        <v>0</v>
      </c>
      <c r="E63" s="90">
        <v>0</v>
      </c>
      <c r="F63" s="49">
        <v>0</v>
      </c>
      <c r="G63" s="54"/>
      <c r="H63" s="54"/>
      <c r="I63" s="54"/>
      <c r="J63" s="54"/>
      <c r="K63" s="54"/>
      <c r="L63" s="55"/>
      <c r="M63" s="52">
        <f>SUM(G63:L63)</f>
        <v>0</v>
      </c>
    </row>
    <row r="64" spans="1:13" ht="32.25" thickBot="1">
      <c r="A64" s="2" t="s">
        <v>24</v>
      </c>
      <c r="B64" s="3" t="s">
        <v>25</v>
      </c>
      <c r="C64" s="81">
        <f t="shared" si="10"/>
        <v>1.1428571428571428</v>
      </c>
      <c r="D64" s="100">
        <v>7500</v>
      </c>
      <c r="E64" s="90">
        <v>3500</v>
      </c>
      <c r="F64" s="49">
        <v>7056</v>
      </c>
      <c r="G64" s="54">
        <v>3750</v>
      </c>
      <c r="H64" s="54">
        <v>3750</v>
      </c>
      <c r="I64" s="54"/>
      <c r="J64" s="54"/>
      <c r="K64" s="54"/>
      <c r="L64" s="55"/>
      <c r="M64" s="52">
        <f t="shared" si="11"/>
        <v>7500</v>
      </c>
    </row>
    <row r="65" spans="1:13" ht="48" thickBot="1">
      <c r="A65" s="2" t="s">
        <v>26</v>
      </c>
      <c r="B65" s="3" t="s">
        <v>166</v>
      </c>
      <c r="C65" s="81">
        <f t="shared" si="10"/>
        <v>0.34666666666666668</v>
      </c>
      <c r="D65" s="100">
        <v>303000</v>
      </c>
      <c r="E65" s="90">
        <v>225000</v>
      </c>
      <c r="F65" s="49">
        <v>292927</v>
      </c>
      <c r="G65" s="54">
        <v>150000</v>
      </c>
      <c r="H65" s="54">
        <v>143000</v>
      </c>
      <c r="I65" s="54"/>
      <c r="J65" s="54"/>
      <c r="K65" s="54"/>
      <c r="L65" s="55">
        <v>10000</v>
      </c>
      <c r="M65" s="52">
        <f t="shared" si="11"/>
        <v>303000</v>
      </c>
    </row>
    <row r="66" spans="1:13" ht="32.25" thickBot="1">
      <c r="A66" s="2" t="s">
        <v>27</v>
      </c>
      <c r="B66" s="3" t="s">
        <v>164</v>
      </c>
      <c r="C66" s="81">
        <f t="shared" si="10"/>
        <v>1.173913043478261</v>
      </c>
      <c r="D66" s="100">
        <v>25000</v>
      </c>
      <c r="E66" s="90">
        <v>11500</v>
      </c>
      <c r="F66" s="49">
        <v>15659</v>
      </c>
      <c r="G66" s="54">
        <v>4500</v>
      </c>
      <c r="H66" s="54">
        <v>20500</v>
      </c>
      <c r="I66" s="54"/>
      <c r="J66" s="54"/>
      <c r="K66" s="54"/>
      <c r="L66" s="55"/>
      <c r="M66" s="52">
        <f t="shared" si="11"/>
        <v>25000</v>
      </c>
    </row>
    <row r="67" spans="1:13" thickBot="1">
      <c r="A67" s="2" t="s">
        <v>28</v>
      </c>
      <c r="B67" s="3"/>
      <c r="C67" s="81">
        <f t="shared" si="10"/>
        <v>0</v>
      </c>
      <c r="D67" s="100">
        <v>6000</v>
      </c>
      <c r="E67" s="90">
        <v>6000</v>
      </c>
      <c r="F67" s="49">
        <v>6473</v>
      </c>
      <c r="G67" s="54">
        <v>2500</v>
      </c>
      <c r="H67" s="54">
        <v>2500</v>
      </c>
      <c r="I67" s="54"/>
      <c r="J67" s="54"/>
      <c r="K67" s="54"/>
      <c r="L67" s="55">
        <v>1000</v>
      </c>
      <c r="M67" s="52">
        <f t="shared" si="11"/>
        <v>6000</v>
      </c>
    </row>
    <row r="68" spans="1:13" thickBot="1">
      <c r="A68" s="2" t="s">
        <v>29</v>
      </c>
      <c r="B68" s="3" t="s">
        <v>30</v>
      </c>
      <c r="C68" s="81">
        <f t="shared" si="10"/>
        <v>0.2</v>
      </c>
      <c r="D68" s="100">
        <v>60000</v>
      </c>
      <c r="E68" s="90">
        <v>50000</v>
      </c>
      <c r="F68" s="49">
        <v>51145</v>
      </c>
      <c r="G68" s="54">
        <v>24000</v>
      </c>
      <c r="H68" s="54">
        <v>24000</v>
      </c>
      <c r="I68" s="54"/>
      <c r="J68" s="54"/>
      <c r="K68" s="54">
        <v>6000</v>
      </c>
      <c r="L68" s="55">
        <v>6000</v>
      </c>
      <c r="M68" s="52">
        <f t="shared" si="11"/>
        <v>60000</v>
      </c>
    </row>
    <row r="69" spans="1:13" thickBot="1">
      <c r="A69" s="4" t="s">
        <v>31</v>
      </c>
      <c r="B69" s="5"/>
      <c r="C69" s="91">
        <f t="shared" si="10"/>
        <v>7.775777402610139E-3</v>
      </c>
      <c r="D69" s="33">
        <f t="shared" ref="D69:M69" si="12">SUM(D47:D68)</f>
        <v>1438610</v>
      </c>
      <c r="E69" s="33">
        <f t="shared" si="12"/>
        <v>1427510</v>
      </c>
      <c r="F69" s="67">
        <f t="shared" si="12"/>
        <v>1232475</v>
      </c>
      <c r="G69" s="67">
        <f t="shared" si="12"/>
        <v>545765</v>
      </c>
      <c r="H69" s="67">
        <f t="shared" si="12"/>
        <v>518025</v>
      </c>
      <c r="I69" s="67">
        <f t="shared" si="12"/>
        <v>93850</v>
      </c>
      <c r="J69" s="67">
        <f t="shared" si="12"/>
        <v>12000</v>
      </c>
      <c r="K69" s="67">
        <f t="shared" si="12"/>
        <v>21220</v>
      </c>
      <c r="L69" s="67">
        <f t="shared" si="12"/>
        <v>247750</v>
      </c>
      <c r="M69" s="67">
        <f t="shared" si="12"/>
        <v>1438610</v>
      </c>
    </row>
    <row r="70" spans="1:13" thickBot="1">
      <c r="A70" s="2"/>
      <c r="B70" s="3"/>
      <c r="C70" s="81"/>
      <c r="D70" s="98"/>
      <c r="E70" s="35"/>
      <c r="F70" s="68"/>
      <c r="G70" s="68"/>
      <c r="H70" s="68"/>
      <c r="I70" s="68"/>
      <c r="J70" s="68"/>
      <c r="K70" s="68"/>
      <c r="L70" s="69"/>
      <c r="M70" s="70"/>
    </row>
    <row r="71" spans="1:13" thickBot="1">
      <c r="A71" s="14" t="s">
        <v>32</v>
      </c>
      <c r="B71" s="15"/>
      <c r="C71" s="83"/>
      <c r="D71" s="105"/>
      <c r="E71" s="36"/>
      <c r="F71" s="68"/>
      <c r="G71" s="68"/>
      <c r="H71" s="68"/>
      <c r="I71" s="68"/>
      <c r="J71" s="68"/>
      <c r="K71" s="68"/>
      <c r="L71" s="69"/>
      <c r="M71" s="70"/>
    </row>
    <row r="72" spans="1:13" thickBot="1">
      <c r="A72" s="2" t="s">
        <v>33</v>
      </c>
      <c r="B72" s="3" t="s">
        <v>34</v>
      </c>
      <c r="C72" s="81">
        <f t="shared" ref="C72:C112" si="13">(D72-E72)/E72</f>
        <v>0</v>
      </c>
      <c r="D72" s="100">
        <v>25000</v>
      </c>
      <c r="E72" s="90">
        <v>25000</v>
      </c>
      <c r="F72" s="49">
        <v>23874</v>
      </c>
      <c r="G72" s="54">
        <v>10000</v>
      </c>
      <c r="H72" s="54">
        <v>10000</v>
      </c>
      <c r="I72" s="54"/>
      <c r="J72" s="54"/>
      <c r="K72" s="54">
        <v>2500</v>
      </c>
      <c r="L72" s="55">
        <v>2500</v>
      </c>
      <c r="M72" s="52">
        <f t="shared" ref="M72:M107" si="14">SUM(G72:L72)</f>
        <v>25000</v>
      </c>
    </row>
    <row r="73" spans="1:13" ht="79.5" thickBot="1">
      <c r="A73" s="2" t="s">
        <v>35</v>
      </c>
      <c r="B73" s="3" t="s">
        <v>186</v>
      </c>
      <c r="C73" s="81">
        <f t="shared" si="13"/>
        <v>0.51764705882352946</v>
      </c>
      <c r="D73" s="100">
        <v>19350</v>
      </c>
      <c r="E73" s="90">
        <v>12750</v>
      </c>
      <c r="F73" s="49">
        <v>10577</v>
      </c>
      <c r="G73" s="54">
        <v>7740</v>
      </c>
      <c r="H73" s="54">
        <v>7740</v>
      </c>
      <c r="I73" s="54"/>
      <c r="J73" s="54"/>
      <c r="K73" s="54">
        <v>1935</v>
      </c>
      <c r="L73" s="55">
        <v>1935</v>
      </c>
      <c r="M73" s="52">
        <f t="shared" si="14"/>
        <v>19350</v>
      </c>
    </row>
    <row r="74" spans="1:13" thickBot="1">
      <c r="A74" s="9" t="s">
        <v>36</v>
      </c>
      <c r="B74" s="10" t="s">
        <v>37</v>
      </c>
      <c r="C74" s="81">
        <f t="shared" si="13"/>
        <v>0</v>
      </c>
      <c r="D74" s="100">
        <v>80000</v>
      </c>
      <c r="E74" s="90">
        <v>80000</v>
      </c>
      <c r="F74" s="49">
        <v>42867</v>
      </c>
      <c r="G74" s="54">
        <v>37500</v>
      </c>
      <c r="H74" s="54">
        <v>37500</v>
      </c>
      <c r="I74" s="54"/>
      <c r="J74" s="54"/>
      <c r="K74" s="54">
        <v>2500</v>
      </c>
      <c r="L74" s="55">
        <v>2500</v>
      </c>
      <c r="M74" s="52">
        <f t="shared" si="14"/>
        <v>80000</v>
      </c>
    </row>
    <row r="75" spans="1:13" thickBot="1">
      <c r="A75" s="9" t="s">
        <v>38</v>
      </c>
      <c r="B75" s="10"/>
      <c r="C75" s="81">
        <f t="shared" si="13"/>
        <v>0</v>
      </c>
      <c r="D75" s="100">
        <v>140000</v>
      </c>
      <c r="E75" s="90">
        <v>140000</v>
      </c>
      <c r="F75" s="49">
        <v>140346</v>
      </c>
      <c r="G75" s="54">
        <v>140000</v>
      </c>
      <c r="H75" s="54"/>
      <c r="I75" s="54"/>
      <c r="J75" s="54"/>
      <c r="K75" s="54"/>
      <c r="L75" s="55"/>
      <c r="M75" s="52">
        <f t="shared" si="14"/>
        <v>140000</v>
      </c>
    </row>
    <row r="76" spans="1:13" ht="111" thickBot="1">
      <c r="A76" s="9" t="s">
        <v>39</v>
      </c>
      <c r="B76" s="3" t="s">
        <v>182</v>
      </c>
      <c r="C76" s="81">
        <f t="shared" si="13"/>
        <v>0.521505376344086</v>
      </c>
      <c r="D76" s="100">
        <v>283000</v>
      </c>
      <c r="E76" s="90">
        <v>186000</v>
      </c>
      <c r="F76" s="49">
        <v>149889</v>
      </c>
      <c r="G76" s="54">
        <v>88100</v>
      </c>
      <c r="H76" s="54">
        <v>118100</v>
      </c>
      <c r="I76" s="54"/>
      <c r="J76" s="54">
        <v>30000</v>
      </c>
      <c r="K76" s="54"/>
      <c r="L76" s="55">
        <v>46800</v>
      </c>
      <c r="M76" s="52">
        <f t="shared" si="14"/>
        <v>283000</v>
      </c>
    </row>
    <row r="77" spans="1:13" thickBot="1">
      <c r="A77" s="2" t="s">
        <v>40</v>
      </c>
      <c r="B77" s="3" t="s">
        <v>41</v>
      </c>
      <c r="C77" s="81">
        <f t="shared" si="13"/>
        <v>0</v>
      </c>
      <c r="D77" s="100">
        <v>15000</v>
      </c>
      <c r="E77" s="90">
        <v>15000</v>
      </c>
      <c r="F77" s="49">
        <v>15763</v>
      </c>
      <c r="G77" s="54">
        <v>15000</v>
      </c>
      <c r="H77" s="54"/>
      <c r="I77" s="54"/>
      <c r="J77" s="54"/>
      <c r="K77" s="54"/>
      <c r="L77" s="55"/>
      <c r="M77" s="52">
        <f t="shared" si="14"/>
        <v>15000</v>
      </c>
    </row>
    <row r="78" spans="1:13" thickBot="1">
      <c r="A78" s="2" t="s">
        <v>42</v>
      </c>
      <c r="B78" s="3" t="s">
        <v>179</v>
      </c>
      <c r="C78" s="81">
        <f t="shared" si="13"/>
        <v>0</v>
      </c>
      <c r="D78" s="100">
        <v>9000</v>
      </c>
      <c r="E78" s="90">
        <v>9000</v>
      </c>
      <c r="F78" s="49">
        <v>435</v>
      </c>
      <c r="G78" s="54">
        <v>7200</v>
      </c>
      <c r="H78" s="54">
        <v>900</v>
      </c>
      <c r="I78" s="54"/>
      <c r="J78" s="54"/>
      <c r="K78" s="54">
        <v>900</v>
      </c>
      <c r="L78" s="55"/>
      <c r="M78" s="52">
        <f t="shared" si="14"/>
        <v>9000</v>
      </c>
    </row>
    <row r="79" spans="1:13" thickBot="1">
      <c r="A79" s="2" t="s">
        <v>43</v>
      </c>
      <c r="B79" s="3" t="s">
        <v>44</v>
      </c>
      <c r="C79" s="81">
        <f t="shared" si="13"/>
        <v>-1</v>
      </c>
      <c r="D79" s="100"/>
      <c r="E79" s="90">
        <v>10000</v>
      </c>
      <c r="F79" s="49">
        <v>-7418</v>
      </c>
      <c r="G79" s="54"/>
      <c r="H79" s="54"/>
      <c r="I79" s="54"/>
      <c r="J79" s="54"/>
      <c r="K79" s="54"/>
      <c r="L79" s="55"/>
      <c r="M79" s="52">
        <f t="shared" si="14"/>
        <v>0</v>
      </c>
    </row>
    <row r="80" spans="1:13" ht="48" thickBot="1">
      <c r="A80" s="2" t="s">
        <v>45</v>
      </c>
      <c r="B80" s="10" t="s">
        <v>184</v>
      </c>
      <c r="C80" s="81">
        <f t="shared" si="13"/>
        <v>-0.58666666666666667</v>
      </c>
      <c r="D80" s="100">
        <v>6200</v>
      </c>
      <c r="E80" s="90">
        <v>15000</v>
      </c>
      <c r="F80" s="49">
        <v>19484</v>
      </c>
      <c r="G80" s="54">
        <v>3100</v>
      </c>
      <c r="H80" s="54">
        <v>3100</v>
      </c>
      <c r="I80" s="54"/>
      <c r="J80" s="54"/>
      <c r="K80" s="54"/>
      <c r="L80" s="55"/>
      <c r="M80" s="52">
        <f t="shared" si="14"/>
        <v>6200</v>
      </c>
    </row>
    <row r="81" spans="1:13" thickBot="1">
      <c r="A81" s="2" t="s">
        <v>18</v>
      </c>
      <c r="B81" s="10" t="s">
        <v>68</v>
      </c>
      <c r="C81" s="81">
        <f t="shared" si="13"/>
        <v>0</v>
      </c>
      <c r="D81" s="100">
        <v>15000</v>
      </c>
      <c r="E81" s="90">
        <v>15000</v>
      </c>
      <c r="F81" s="49">
        <v>10303</v>
      </c>
      <c r="G81" s="54">
        <v>6000</v>
      </c>
      <c r="H81" s="54">
        <v>6000</v>
      </c>
      <c r="I81" s="54"/>
      <c r="J81" s="54"/>
      <c r="K81" s="54">
        <v>1500</v>
      </c>
      <c r="L81" s="55">
        <v>1500</v>
      </c>
      <c r="M81" s="52">
        <f t="shared" si="14"/>
        <v>15000</v>
      </c>
    </row>
    <row r="82" spans="1:13" thickBot="1">
      <c r="A82" s="2" t="s">
        <v>46</v>
      </c>
      <c r="B82" s="3" t="s">
        <v>161</v>
      </c>
      <c r="C82" s="81">
        <f t="shared" si="13"/>
        <v>-4.7619047619047616E-2</v>
      </c>
      <c r="D82" s="100">
        <v>4000</v>
      </c>
      <c r="E82" s="90">
        <v>4200</v>
      </c>
      <c r="F82" s="49">
        <v>4714</v>
      </c>
      <c r="G82" s="54">
        <v>1500</v>
      </c>
      <c r="H82" s="54">
        <v>1500</v>
      </c>
      <c r="I82" s="54"/>
      <c r="J82" s="54"/>
      <c r="K82" s="54">
        <v>500</v>
      </c>
      <c r="L82" s="55">
        <v>500</v>
      </c>
      <c r="M82" s="52">
        <f t="shared" si="14"/>
        <v>4000</v>
      </c>
    </row>
    <row r="83" spans="1:13" thickBot="1">
      <c r="A83" s="2" t="s">
        <v>47</v>
      </c>
      <c r="B83" s="3" t="s">
        <v>162</v>
      </c>
      <c r="C83" s="81">
        <f t="shared" si="13"/>
        <v>-0.2</v>
      </c>
      <c r="D83" s="100">
        <v>20000</v>
      </c>
      <c r="E83" s="90">
        <v>25000</v>
      </c>
      <c r="F83" s="49">
        <v>10132</v>
      </c>
      <c r="G83" s="54">
        <v>8000</v>
      </c>
      <c r="H83" s="54">
        <v>8000</v>
      </c>
      <c r="I83" s="54"/>
      <c r="J83" s="54"/>
      <c r="K83" s="54">
        <v>2000</v>
      </c>
      <c r="L83" s="55">
        <v>2000</v>
      </c>
      <c r="M83" s="52">
        <f t="shared" si="14"/>
        <v>20000</v>
      </c>
    </row>
    <row r="84" spans="1:13" ht="32.25" thickBot="1">
      <c r="A84" s="2" t="s">
        <v>48</v>
      </c>
      <c r="B84" s="3" t="s">
        <v>173</v>
      </c>
      <c r="C84" s="81">
        <f t="shared" si="13"/>
        <v>0.90909090909090906</v>
      </c>
      <c r="D84" s="100">
        <v>42000</v>
      </c>
      <c r="E84" s="90">
        <v>22000</v>
      </c>
      <c r="F84" s="49">
        <v>37596</v>
      </c>
      <c r="G84" s="54">
        <v>16800</v>
      </c>
      <c r="H84" s="54">
        <v>16800</v>
      </c>
      <c r="I84" s="54"/>
      <c r="J84" s="54"/>
      <c r="K84" s="54">
        <v>4200</v>
      </c>
      <c r="L84" s="55">
        <v>4200</v>
      </c>
      <c r="M84" s="52">
        <f t="shared" si="14"/>
        <v>42000</v>
      </c>
    </row>
    <row r="85" spans="1:13" ht="32.25" thickBot="1">
      <c r="A85" s="2" t="s">
        <v>49</v>
      </c>
      <c r="B85" s="3" t="s">
        <v>119</v>
      </c>
      <c r="C85" s="81">
        <f t="shared" si="13"/>
        <v>0</v>
      </c>
      <c r="D85" s="100">
        <v>17600</v>
      </c>
      <c r="E85" s="90">
        <v>17600</v>
      </c>
      <c r="F85" s="49">
        <v>13731</v>
      </c>
      <c r="G85" s="54">
        <v>7040</v>
      </c>
      <c r="H85" s="54">
        <v>7040</v>
      </c>
      <c r="I85" s="54"/>
      <c r="J85" s="54"/>
      <c r="K85" s="54">
        <v>1760</v>
      </c>
      <c r="L85" s="55">
        <v>1760</v>
      </c>
      <c r="M85" s="52">
        <f t="shared" si="14"/>
        <v>17600</v>
      </c>
    </row>
    <row r="86" spans="1:13" thickBot="1">
      <c r="A86" s="2" t="s">
        <v>50</v>
      </c>
      <c r="B86" s="3"/>
      <c r="C86" s="81" t="e">
        <f t="shared" si="13"/>
        <v>#DIV/0!</v>
      </c>
      <c r="D86" s="100">
        <v>0</v>
      </c>
      <c r="E86" s="90">
        <v>0</v>
      </c>
      <c r="F86" s="49">
        <v>0</v>
      </c>
      <c r="G86" s="54"/>
      <c r="H86" s="54"/>
      <c r="I86" s="54"/>
      <c r="J86" s="54"/>
      <c r="K86" s="54"/>
      <c r="L86" s="55"/>
      <c r="M86" s="52">
        <f t="shared" si="14"/>
        <v>0</v>
      </c>
    </row>
    <row r="87" spans="1:13" thickBot="1">
      <c r="A87" s="2" t="s">
        <v>51</v>
      </c>
      <c r="B87" s="3" t="s">
        <v>52</v>
      </c>
      <c r="C87" s="81" t="e">
        <f t="shared" si="13"/>
        <v>#DIV/0!</v>
      </c>
      <c r="D87" s="100">
        <v>5500</v>
      </c>
      <c r="E87" s="90">
        <v>0</v>
      </c>
      <c r="F87" s="49">
        <v>0</v>
      </c>
      <c r="G87" s="54">
        <v>2475</v>
      </c>
      <c r="H87" s="54">
        <v>2475</v>
      </c>
      <c r="I87" s="54">
        <v>137</v>
      </c>
      <c r="J87" s="54"/>
      <c r="K87" s="54">
        <v>413</v>
      </c>
      <c r="L87" s="55"/>
      <c r="M87" s="52">
        <f t="shared" si="14"/>
        <v>5500</v>
      </c>
    </row>
    <row r="88" spans="1:13" thickBot="1">
      <c r="A88" s="2" t="s">
        <v>53</v>
      </c>
      <c r="B88" s="3" t="s">
        <v>54</v>
      </c>
      <c r="C88" s="81">
        <f t="shared" si="13"/>
        <v>0.13043478260869565</v>
      </c>
      <c r="D88" s="100">
        <v>26000</v>
      </c>
      <c r="E88" s="90">
        <v>23000</v>
      </c>
      <c r="F88" s="49">
        <v>26598</v>
      </c>
      <c r="G88" s="54">
        <v>10400</v>
      </c>
      <c r="H88" s="54">
        <v>10400</v>
      </c>
      <c r="I88" s="54"/>
      <c r="J88" s="54"/>
      <c r="K88" s="54">
        <v>2600</v>
      </c>
      <c r="L88" s="55">
        <v>2600</v>
      </c>
      <c r="M88" s="52">
        <f t="shared" si="14"/>
        <v>26000</v>
      </c>
    </row>
    <row r="89" spans="1:13" thickBot="1">
      <c r="A89" s="2" t="s">
        <v>55</v>
      </c>
      <c r="B89" s="3" t="s">
        <v>120</v>
      </c>
      <c r="C89" s="81">
        <f t="shared" si="13"/>
        <v>0</v>
      </c>
      <c r="D89" s="100">
        <v>2000</v>
      </c>
      <c r="E89" s="90">
        <v>2000</v>
      </c>
      <c r="F89" s="49">
        <v>0</v>
      </c>
      <c r="G89" s="54"/>
      <c r="H89" s="54"/>
      <c r="I89" s="54"/>
      <c r="J89" s="54"/>
      <c r="K89" s="54">
        <v>2000</v>
      </c>
      <c r="L89" s="55"/>
      <c r="M89" s="52">
        <f t="shared" si="14"/>
        <v>2000</v>
      </c>
    </row>
    <row r="90" spans="1:13" thickBot="1">
      <c r="A90" s="2" t="s">
        <v>56</v>
      </c>
      <c r="B90" s="3" t="s">
        <v>57</v>
      </c>
      <c r="C90" s="81">
        <f t="shared" si="13"/>
        <v>0.875</v>
      </c>
      <c r="D90" s="100">
        <v>1500</v>
      </c>
      <c r="E90" s="90">
        <v>800</v>
      </c>
      <c r="F90" s="49">
        <v>2785</v>
      </c>
      <c r="G90" s="54"/>
      <c r="H90" s="54"/>
      <c r="I90" s="54"/>
      <c r="J90" s="54"/>
      <c r="K90" s="54">
        <v>1500</v>
      </c>
      <c r="L90" s="55"/>
      <c r="M90" s="52">
        <f t="shared" si="14"/>
        <v>1500</v>
      </c>
    </row>
    <row r="91" spans="1:13" thickBot="1">
      <c r="A91" s="2" t="s">
        <v>58</v>
      </c>
      <c r="B91" s="3" t="s">
        <v>59</v>
      </c>
      <c r="C91" s="81">
        <f t="shared" si="13"/>
        <v>0.46666666666666667</v>
      </c>
      <c r="D91" s="100">
        <v>2200</v>
      </c>
      <c r="E91" s="90">
        <v>1500</v>
      </c>
      <c r="F91" s="49">
        <v>1192</v>
      </c>
      <c r="G91" s="54">
        <v>880</v>
      </c>
      <c r="H91" s="54">
        <v>880</v>
      </c>
      <c r="I91" s="54"/>
      <c r="J91" s="54"/>
      <c r="K91" s="54">
        <v>220</v>
      </c>
      <c r="L91" s="55">
        <v>220</v>
      </c>
      <c r="M91" s="52">
        <f t="shared" si="14"/>
        <v>2200</v>
      </c>
    </row>
    <row r="92" spans="1:13" thickBot="1">
      <c r="A92" s="2" t="s">
        <v>140</v>
      </c>
      <c r="B92" s="10" t="s">
        <v>121</v>
      </c>
      <c r="C92" s="81">
        <f t="shared" si="13"/>
        <v>0.33333333333333331</v>
      </c>
      <c r="D92" s="100">
        <v>20000</v>
      </c>
      <c r="E92" s="90">
        <v>15000</v>
      </c>
      <c r="F92" s="49">
        <v>16084</v>
      </c>
      <c r="G92" s="54">
        <v>8000</v>
      </c>
      <c r="H92" s="54">
        <v>8000</v>
      </c>
      <c r="I92" s="54"/>
      <c r="J92" s="54"/>
      <c r="K92" s="54">
        <v>2000</v>
      </c>
      <c r="L92" s="55">
        <v>2000</v>
      </c>
      <c r="M92" s="52">
        <f t="shared" si="14"/>
        <v>20000</v>
      </c>
    </row>
    <row r="93" spans="1:13" thickBot="1">
      <c r="A93" s="2" t="s">
        <v>60</v>
      </c>
      <c r="B93" s="10" t="s">
        <v>165</v>
      </c>
      <c r="C93" s="81">
        <f t="shared" si="13"/>
        <v>6.0666666666666664</v>
      </c>
      <c r="D93" s="100">
        <v>10600</v>
      </c>
      <c r="E93" s="90">
        <v>1500</v>
      </c>
      <c r="F93" s="49">
        <v>1820</v>
      </c>
      <c r="G93" s="54">
        <v>5300</v>
      </c>
      <c r="H93" s="54">
        <v>5300</v>
      </c>
      <c r="I93" s="54"/>
      <c r="J93" s="54"/>
      <c r="K93" s="54"/>
      <c r="L93" s="55"/>
      <c r="M93" s="52">
        <f t="shared" si="14"/>
        <v>10600</v>
      </c>
    </row>
    <row r="94" spans="1:13" thickBot="1">
      <c r="A94" s="9" t="s">
        <v>61</v>
      </c>
      <c r="B94" s="3" t="s">
        <v>62</v>
      </c>
      <c r="C94" s="81">
        <f t="shared" si="13"/>
        <v>3</v>
      </c>
      <c r="D94" s="100">
        <v>3000</v>
      </c>
      <c r="E94" s="90">
        <v>750</v>
      </c>
      <c r="F94" s="49">
        <v>2067</v>
      </c>
      <c r="G94" s="54">
        <v>1200</v>
      </c>
      <c r="H94" s="54">
        <v>1200</v>
      </c>
      <c r="I94" s="54"/>
      <c r="J94" s="54"/>
      <c r="K94" s="54">
        <v>300</v>
      </c>
      <c r="L94" s="55">
        <v>300</v>
      </c>
      <c r="M94" s="52">
        <f t="shared" si="14"/>
        <v>3000</v>
      </c>
    </row>
    <row r="95" spans="1:13" ht="32.25" thickBot="1">
      <c r="A95" s="2" t="s">
        <v>63</v>
      </c>
      <c r="B95" s="3" t="s">
        <v>64</v>
      </c>
      <c r="C95" s="81">
        <f t="shared" si="13"/>
        <v>-0.25925925925925924</v>
      </c>
      <c r="D95" s="100">
        <v>25000</v>
      </c>
      <c r="E95" s="90">
        <v>33750</v>
      </c>
      <c r="F95" s="49">
        <v>11860</v>
      </c>
      <c r="G95" s="54">
        <v>10000</v>
      </c>
      <c r="H95" s="54">
        <v>10000</v>
      </c>
      <c r="I95" s="54"/>
      <c r="J95" s="54"/>
      <c r="K95" s="54">
        <v>2500</v>
      </c>
      <c r="L95" s="55">
        <v>2500</v>
      </c>
      <c r="M95" s="52">
        <f t="shared" si="14"/>
        <v>25000</v>
      </c>
    </row>
    <row r="96" spans="1:13" thickBot="1">
      <c r="A96" s="2" t="s">
        <v>126</v>
      </c>
      <c r="B96" s="3"/>
      <c r="C96" s="81">
        <f t="shared" si="13"/>
        <v>-0.61538461538461542</v>
      </c>
      <c r="D96" s="100">
        <v>10000</v>
      </c>
      <c r="E96" s="90">
        <v>26000</v>
      </c>
      <c r="F96" s="49">
        <v>0</v>
      </c>
      <c r="G96" s="54">
        <v>5000</v>
      </c>
      <c r="H96" s="54">
        <v>5000</v>
      </c>
      <c r="I96" s="54"/>
      <c r="J96" s="54"/>
      <c r="K96" s="54"/>
      <c r="L96" s="55"/>
      <c r="M96" s="52">
        <f t="shared" si="14"/>
        <v>10000</v>
      </c>
    </row>
    <row r="97" spans="1:13" thickBot="1">
      <c r="A97" s="2" t="s">
        <v>65</v>
      </c>
      <c r="B97" s="3"/>
      <c r="C97" s="81">
        <f t="shared" si="13"/>
        <v>0.22641509433962265</v>
      </c>
      <c r="D97" s="100">
        <v>65000</v>
      </c>
      <c r="E97" s="90">
        <v>53000</v>
      </c>
      <c r="F97" s="49">
        <v>77749</v>
      </c>
      <c r="G97" s="54">
        <v>26000</v>
      </c>
      <c r="H97" s="54">
        <v>26000</v>
      </c>
      <c r="I97" s="54"/>
      <c r="J97" s="54"/>
      <c r="K97" s="54">
        <v>6500</v>
      </c>
      <c r="L97" s="55">
        <v>6500</v>
      </c>
      <c r="M97" s="52">
        <f t="shared" si="14"/>
        <v>65000</v>
      </c>
    </row>
    <row r="98" spans="1:13" ht="32.25" thickBot="1">
      <c r="A98" s="2" t="s">
        <v>66</v>
      </c>
      <c r="B98" s="3" t="s">
        <v>169</v>
      </c>
      <c r="C98" s="81">
        <f t="shared" si="13"/>
        <v>-6.5420560747663545E-2</v>
      </c>
      <c r="D98" s="100">
        <v>60000</v>
      </c>
      <c r="E98" s="90">
        <v>64200</v>
      </c>
      <c r="F98" s="49">
        <v>37685</v>
      </c>
      <c r="G98" s="54">
        <v>27000</v>
      </c>
      <c r="H98" s="54">
        <v>27000</v>
      </c>
      <c r="I98" s="54"/>
      <c r="J98" s="54"/>
      <c r="K98" s="54">
        <v>3000</v>
      </c>
      <c r="L98" s="55">
        <v>3000</v>
      </c>
      <c r="M98" s="52">
        <f t="shared" si="14"/>
        <v>60000</v>
      </c>
    </row>
    <row r="99" spans="1:13" thickBot="1">
      <c r="A99" s="2" t="s">
        <v>122</v>
      </c>
      <c r="B99" s="3" t="s">
        <v>123</v>
      </c>
      <c r="C99" s="81">
        <f t="shared" si="13"/>
        <v>0</v>
      </c>
      <c r="D99" s="100">
        <v>8000</v>
      </c>
      <c r="E99" s="90">
        <v>8000</v>
      </c>
      <c r="F99" s="49">
        <v>9948</v>
      </c>
      <c r="G99" s="54">
        <v>3200</v>
      </c>
      <c r="H99" s="54">
        <v>3200</v>
      </c>
      <c r="I99" s="54"/>
      <c r="J99" s="54"/>
      <c r="K99" s="54">
        <v>800</v>
      </c>
      <c r="L99" s="55">
        <v>800</v>
      </c>
      <c r="M99" s="52">
        <f t="shared" si="14"/>
        <v>8000</v>
      </c>
    </row>
    <row r="100" spans="1:13" ht="48" thickBot="1">
      <c r="A100" s="2" t="s">
        <v>124</v>
      </c>
      <c r="B100" s="10" t="s">
        <v>180</v>
      </c>
      <c r="C100" s="81">
        <f t="shared" si="13"/>
        <v>1.2857142857142858</v>
      </c>
      <c r="D100" s="100">
        <v>16000</v>
      </c>
      <c r="E100" s="90">
        <v>7000</v>
      </c>
      <c r="F100" s="49">
        <v>5558</v>
      </c>
      <c r="G100" s="54">
        <v>6400</v>
      </c>
      <c r="H100" s="54">
        <v>6400</v>
      </c>
      <c r="I100" s="54"/>
      <c r="J100" s="54"/>
      <c r="K100" s="54">
        <v>1600</v>
      </c>
      <c r="L100" s="55">
        <v>1600</v>
      </c>
      <c r="M100" s="52">
        <f t="shared" si="14"/>
        <v>16000</v>
      </c>
    </row>
    <row r="101" spans="1:13" ht="32.25" thickBot="1">
      <c r="A101" s="2" t="s">
        <v>67</v>
      </c>
      <c r="B101" s="3" t="s">
        <v>167</v>
      </c>
      <c r="C101" s="81" t="e">
        <f t="shared" si="13"/>
        <v>#DIV/0!</v>
      </c>
      <c r="D101" s="100">
        <v>5000</v>
      </c>
      <c r="E101" s="90">
        <v>0</v>
      </c>
      <c r="F101" s="49">
        <v>1256</v>
      </c>
      <c r="G101" s="54">
        <v>2000</v>
      </c>
      <c r="H101" s="54">
        <v>2000</v>
      </c>
      <c r="I101" s="54"/>
      <c r="J101" s="54"/>
      <c r="K101" s="54">
        <v>500</v>
      </c>
      <c r="L101" s="55">
        <v>500</v>
      </c>
      <c r="M101" s="52">
        <f t="shared" si="14"/>
        <v>5000</v>
      </c>
    </row>
    <row r="102" spans="1:13" thickBot="1">
      <c r="A102" s="2" t="s">
        <v>69</v>
      </c>
      <c r="B102" s="3" t="s">
        <v>109</v>
      </c>
      <c r="C102" s="81">
        <f t="shared" si="13"/>
        <v>0.1111111111111111</v>
      </c>
      <c r="D102" s="100">
        <v>5000</v>
      </c>
      <c r="E102" s="90">
        <v>4500</v>
      </c>
      <c r="F102" s="49">
        <v>1916</v>
      </c>
      <c r="G102" s="54">
        <v>2000</v>
      </c>
      <c r="H102" s="54">
        <v>2000</v>
      </c>
      <c r="I102" s="54"/>
      <c r="J102" s="54"/>
      <c r="K102" s="54">
        <v>500</v>
      </c>
      <c r="L102" s="55">
        <v>500</v>
      </c>
      <c r="M102" s="52">
        <f t="shared" si="14"/>
        <v>5000</v>
      </c>
    </row>
    <row r="103" spans="1:13" ht="48" thickBot="1">
      <c r="A103" s="2" t="s">
        <v>70</v>
      </c>
      <c r="B103" s="3" t="s">
        <v>138</v>
      </c>
      <c r="C103" s="81">
        <f t="shared" si="13"/>
        <v>-0.14199999999999999</v>
      </c>
      <c r="D103" s="100">
        <v>42900</v>
      </c>
      <c r="E103" s="90">
        <v>50000</v>
      </c>
      <c r="F103" s="49">
        <v>33675</v>
      </c>
      <c r="G103" s="54">
        <v>17160</v>
      </c>
      <c r="H103" s="54">
        <v>17160</v>
      </c>
      <c r="I103" s="54"/>
      <c r="J103" s="54"/>
      <c r="K103" s="54">
        <v>4290</v>
      </c>
      <c r="L103" s="55">
        <v>4290</v>
      </c>
      <c r="M103" s="52">
        <f t="shared" si="14"/>
        <v>42900</v>
      </c>
    </row>
    <row r="104" spans="1:13" thickBot="1">
      <c r="A104" s="2" t="s">
        <v>71</v>
      </c>
      <c r="B104" s="3" t="s">
        <v>72</v>
      </c>
      <c r="C104" s="81" t="e">
        <f t="shared" si="13"/>
        <v>#DIV/0!</v>
      </c>
      <c r="D104" s="100">
        <v>0</v>
      </c>
      <c r="E104" s="90">
        <v>0</v>
      </c>
      <c r="F104" s="49">
        <v>0</v>
      </c>
      <c r="G104" s="54"/>
      <c r="H104" s="54"/>
      <c r="I104" s="54"/>
      <c r="J104" s="54"/>
      <c r="K104" s="54"/>
      <c r="L104" s="55"/>
      <c r="M104" s="52">
        <f t="shared" si="14"/>
        <v>0</v>
      </c>
    </row>
    <row r="105" spans="1:13" thickBot="1">
      <c r="A105" s="9" t="s">
        <v>73</v>
      </c>
      <c r="B105" s="3" t="s">
        <v>168</v>
      </c>
      <c r="C105" s="81">
        <f t="shared" si="13"/>
        <v>-5.5223719676549862E-2</v>
      </c>
      <c r="D105" s="100">
        <v>350512</v>
      </c>
      <c r="E105" s="90">
        <v>371000</v>
      </c>
      <c r="F105" s="49">
        <v>372374</v>
      </c>
      <c r="G105" s="54">
        <v>131462</v>
      </c>
      <c r="H105" s="54">
        <v>213050</v>
      </c>
      <c r="I105" s="54"/>
      <c r="J105" s="54"/>
      <c r="K105" s="54">
        <v>6000</v>
      </c>
      <c r="L105" s="55"/>
      <c r="M105" s="52">
        <f t="shared" si="14"/>
        <v>350512</v>
      </c>
    </row>
    <row r="106" spans="1:13" thickBot="1">
      <c r="A106" s="9" t="s">
        <v>74</v>
      </c>
      <c r="B106" s="3"/>
      <c r="C106" s="81" t="e">
        <f t="shared" si="13"/>
        <v>#DIV/0!</v>
      </c>
      <c r="D106" s="100">
        <v>0</v>
      </c>
      <c r="E106" s="90">
        <v>0</v>
      </c>
      <c r="F106" s="49">
        <v>195425</v>
      </c>
      <c r="G106" s="54"/>
      <c r="H106" s="54"/>
      <c r="I106" s="54"/>
      <c r="J106" s="54"/>
      <c r="K106" s="54"/>
      <c r="L106" s="55"/>
      <c r="M106" s="52">
        <f t="shared" si="14"/>
        <v>0</v>
      </c>
    </row>
    <row r="107" spans="1:13" thickBot="1">
      <c r="A107" s="9" t="s">
        <v>75</v>
      </c>
      <c r="B107" s="3"/>
      <c r="C107" s="81" t="e">
        <f t="shared" si="13"/>
        <v>#DIV/0!</v>
      </c>
      <c r="D107" s="100">
        <v>0</v>
      </c>
      <c r="E107" s="90">
        <v>0</v>
      </c>
      <c r="F107" s="49">
        <v>-1</v>
      </c>
      <c r="G107" s="54"/>
      <c r="H107" s="54"/>
      <c r="I107" s="54"/>
      <c r="J107" s="54"/>
      <c r="K107" s="54"/>
      <c r="L107" s="55"/>
      <c r="M107" s="52">
        <f t="shared" si="14"/>
        <v>0</v>
      </c>
    </row>
    <row r="108" spans="1:13" thickBot="1">
      <c r="A108" s="4" t="s">
        <v>76</v>
      </c>
      <c r="B108" s="5"/>
      <c r="C108" s="91">
        <f t="shared" si="13"/>
        <v>7.735820112228009E-2</v>
      </c>
      <c r="D108" s="30">
        <f t="shared" ref="D108:M108" si="15">SUM(D72:D107)</f>
        <v>1334362</v>
      </c>
      <c r="E108" s="30">
        <f t="shared" si="15"/>
        <v>1238550</v>
      </c>
      <c r="F108" s="16">
        <f t="shared" si="15"/>
        <v>1270284</v>
      </c>
      <c r="G108" s="16">
        <f t="shared" si="15"/>
        <v>606457</v>
      </c>
      <c r="H108" s="16">
        <f t="shared" si="15"/>
        <v>556745</v>
      </c>
      <c r="I108" s="16">
        <f t="shared" si="15"/>
        <v>137</v>
      </c>
      <c r="J108" s="16">
        <f t="shared" si="15"/>
        <v>30000</v>
      </c>
      <c r="K108" s="16">
        <f t="shared" si="15"/>
        <v>52518</v>
      </c>
      <c r="L108" s="16">
        <f t="shared" si="15"/>
        <v>88505</v>
      </c>
      <c r="M108" s="16">
        <f t="shared" si="15"/>
        <v>1334362</v>
      </c>
    </row>
    <row r="109" spans="1:13" thickBot="1">
      <c r="A109" s="7"/>
      <c r="B109" s="8"/>
      <c r="C109" s="81"/>
      <c r="D109" s="98"/>
      <c r="E109" s="21"/>
      <c r="F109" s="17"/>
      <c r="G109" s="17"/>
      <c r="H109" s="17"/>
      <c r="I109" s="17"/>
      <c r="J109" s="17"/>
      <c r="K109" s="17"/>
      <c r="L109" s="39"/>
    </row>
    <row r="110" spans="1:13" thickBot="1">
      <c r="A110" s="73" t="s">
        <v>127</v>
      </c>
      <c r="B110" s="71"/>
      <c r="C110" s="91">
        <f t="shared" si="13"/>
        <v>2.2723904508421669E-2</v>
      </c>
      <c r="D110" s="72">
        <f t="shared" ref="D110:M110" si="16">SUM(D44+D69+D108)</f>
        <v>4856850</v>
      </c>
      <c r="E110" s="72">
        <f t="shared" si="16"/>
        <v>4748935.6399999997</v>
      </c>
      <c r="F110" s="72">
        <f t="shared" si="16"/>
        <v>4217868</v>
      </c>
      <c r="G110" s="72">
        <f t="shared" si="16"/>
        <v>2078117</v>
      </c>
      <c r="H110" s="72">
        <f t="shared" si="16"/>
        <v>1911765</v>
      </c>
      <c r="I110" s="72">
        <f t="shared" si="16"/>
        <v>93987</v>
      </c>
      <c r="J110" s="72">
        <f t="shared" si="16"/>
        <v>42000</v>
      </c>
      <c r="K110" s="72">
        <f t="shared" si="16"/>
        <v>217043</v>
      </c>
      <c r="L110" s="72">
        <f t="shared" si="16"/>
        <v>513938</v>
      </c>
      <c r="M110" s="72">
        <f t="shared" si="16"/>
        <v>4856850</v>
      </c>
    </row>
    <row r="111" spans="1:13" thickBot="1">
      <c r="A111" s="21"/>
      <c r="B111" s="21"/>
      <c r="C111" s="81"/>
      <c r="D111" s="98"/>
      <c r="E111" s="40"/>
      <c r="F111" s="17"/>
      <c r="G111" s="17"/>
      <c r="H111" s="17"/>
      <c r="I111" s="17"/>
      <c r="J111" s="17"/>
      <c r="K111" s="17"/>
      <c r="L111" s="39"/>
    </row>
    <row r="112" spans="1:13" thickBot="1">
      <c r="A112" s="73" t="s">
        <v>128</v>
      </c>
      <c r="B112" s="71"/>
      <c r="C112" s="91">
        <f t="shared" si="13"/>
        <v>0.23090360283906289</v>
      </c>
      <c r="D112" s="72">
        <f t="shared" ref="D112:M112" si="17">SUM(D26-D110)</f>
        <v>1939358</v>
      </c>
      <c r="E112" s="72">
        <f t="shared" si="17"/>
        <v>1575556.3600000003</v>
      </c>
      <c r="F112" s="72">
        <f t="shared" si="17"/>
        <v>2561078</v>
      </c>
      <c r="G112" s="72">
        <f t="shared" si="17"/>
        <v>1093659</v>
      </c>
      <c r="H112" s="72">
        <f t="shared" si="17"/>
        <v>1127707</v>
      </c>
      <c r="I112" s="72">
        <f t="shared" si="17"/>
        <v>-21843</v>
      </c>
      <c r="J112" s="72">
        <f t="shared" si="17"/>
        <v>-12658</v>
      </c>
      <c r="K112" s="72">
        <f t="shared" si="17"/>
        <v>-92284</v>
      </c>
      <c r="L112" s="72">
        <f t="shared" si="17"/>
        <v>-155223</v>
      </c>
      <c r="M112" s="72">
        <f t="shared" si="17"/>
        <v>1939358</v>
      </c>
    </row>
    <row r="113" spans="1:13" ht="15.75">
      <c r="A113" s="21"/>
      <c r="B113" s="21"/>
      <c r="C113" s="81"/>
      <c r="D113" s="98"/>
      <c r="E113" s="40"/>
      <c r="F113" s="17"/>
      <c r="G113" s="17"/>
      <c r="H113" s="17"/>
      <c r="I113" s="17"/>
      <c r="J113" s="17"/>
      <c r="K113" s="17"/>
      <c r="L113" s="39"/>
      <c r="M113" s="77"/>
    </row>
    <row r="114" spans="1:13" ht="15.75">
      <c r="A114" s="78" t="s">
        <v>143</v>
      </c>
      <c r="B114" s="21"/>
      <c r="C114" s="81"/>
      <c r="D114" s="98"/>
      <c r="E114" s="40"/>
      <c r="F114" s="17"/>
      <c r="G114" s="17"/>
      <c r="H114" s="17"/>
      <c r="I114" s="17"/>
      <c r="J114" s="17"/>
      <c r="K114" s="17"/>
      <c r="L114" s="17"/>
      <c r="M114" s="21"/>
    </row>
    <row r="115" spans="1:13" ht="15.75">
      <c r="A115" s="21" t="s">
        <v>149</v>
      </c>
      <c r="B115" s="21"/>
      <c r="C115" s="81">
        <f t="shared" ref="C115:C121" si="18">(D115-E115)/E115</f>
        <v>4.1520938353502679E-2</v>
      </c>
      <c r="D115" s="99">
        <v>-190289</v>
      </c>
      <c r="E115" s="40">
        <v>-182703</v>
      </c>
      <c r="F115" s="17">
        <v>-182703</v>
      </c>
      <c r="G115" s="17">
        <v>-114174</v>
      </c>
      <c r="H115" s="17">
        <v>-76115</v>
      </c>
      <c r="I115" s="17"/>
      <c r="J115" s="17"/>
      <c r="K115" s="17"/>
      <c r="L115" s="17"/>
      <c r="M115" s="17">
        <f>SUM(G115:L115)</f>
        <v>-190289</v>
      </c>
    </row>
    <row r="116" spans="1:13" ht="15.75">
      <c r="A116" s="21" t="s">
        <v>144</v>
      </c>
      <c r="B116" s="21"/>
      <c r="C116" s="81">
        <f t="shared" si="18"/>
        <v>-1</v>
      </c>
      <c r="D116" s="99">
        <v>0</v>
      </c>
      <c r="E116" s="40">
        <v>-100000</v>
      </c>
      <c r="F116" s="17">
        <v>-100000</v>
      </c>
      <c r="G116" s="17"/>
      <c r="H116" s="17"/>
      <c r="I116" s="17"/>
      <c r="J116" s="17"/>
      <c r="K116" s="17"/>
      <c r="L116" s="17"/>
      <c r="M116" s="17">
        <f>SUM(G116:L116)</f>
        <v>0</v>
      </c>
    </row>
    <row r="117" spans="1:13" ht="15.75">
      <c r="A117" s="21" t="s">
        <v>145</v>
      </c>
      <c r="B117" s="21"/>
      <c r="C117" s="81">
        <f t="shared" si="18"/>
        <v>0</v>
      </c>
      <c r="D117" s="99">
        <v>-500000</v>
      </c>
      <c r="E117" s="40">
        <v>-500000</v>
      </c>
      <c r="F117" s="17">
        <v>-500000</v>
      </c>
      <c r="G117" s="17">
        <v>-500000</v>
      </c>
      <c r="H117" s="17"/>
      <c r="I117" s="17"/>
      <c r="J117" s="17"/>
      <c r="K117" s="17"/>
      <c r="L117" s="17"/>
      <c r="M117" s="17">
        <f>SUM(G117:L117)</f>
        <v>-500000</v>
      </c>
    </row>
    <row r="118" spans="1:13" ht="15.75">
      <c r="A118" s="21" t="s">
        <v>148</v>
      </c>
      <c r="B118" s="21"/>
      <c r="C118" s="81">
        <f t="shared" si="18"/>
        <v>4.6721988437487712E-2</v>
      </c>
      <c r="D118" s="99">
        <v>-106460</v>
      </c>
      <c r="E118" s="40">
        <v>-101708</v>
      </c>
      <c r="F118" s="17">
        <v>-101708</v>
      </c>
      <c r="G118" s="17">
        <v>-94430</v>
      </c>
      <c r="H118" s="17">
        <v>-12030</v>
      </c>
      <c r="I118" s="17"/>
      <c r="J118" s="17"/>
      <c r="K118" s="17"/>
      <c r="L118" s="17"/>
      <c r="M118" s="17">
        <f>SUM(G118:L118)</f>
        <v>-106460</v>
      </c>
    </row>
    <row r="119" spans="1:13" ht="15.75">
      <c r="A119" s="21" t="s">
        <v>150</v>
      </c>
      <c r="B119" s="21"/>
      <c r="C119" s="81">
        <f t="shared" si="18"/>
        <v>2.6000481050471695E-2</v>
      </c>
      <c r="D119" s="99">
        <v>-345519</v>
      </c>
      <c r="E119" s="40">
        <v>-336763</v>
      </c>
      <c r="F119" s="17">
        <v>-336763</v>
      </c>
      <c r="G119" s="17"/>
      <c r="H119" s="17">
        <v>-345519</v>
      </c>
      <c r="I119" s="17"/>
      <c r="J119" s="17"/>
      <c r="K119" s="17"/>
      <c r="L119" s="17"/>
      <c r="M119" s="17">
        <f>SUM(G119:L119)</f>
        <v>-345519</v>
      </c>
    </row>
    <row r="120" spans="1:13" ht="15.75">
      <c r="A120" s="21"/>
      <c r="B120" s="21"/>
      <c r="C120" s="81"/>
      <c r="D120" s="99"/>
      <c r="E120" s="40"/>
      <c r="F120" s="17"/>
      <c r="G120" s="17"/>
      <c r="H120" s="17"/>
      <c r="I120" s="17"/>
      <c r="J120" s="17"/>
      <c r="K120" s="17"/>
      <c r="L120" s="17"/>
      <c r="M120" s="17"/>
    </row>
    <row r="121" spans="1:13" ht="15.75">
      <c r="A121" s="78" t="s">
        <v>175</v>
      </c>
      <c r="B121" s="21"/>
      <c r="C121" s="81">
        <f t="shared" si="18"/>
        <v>1.4650252365930598</v>
      </c>
      <c r="D121" s="108">
        <v>-781413</v>
      </c>
      <c r="E121" s="40">
        <v>-317000</v>
      </c>
      <c r="F121" s="17">
        <v>-586676</v>
      </c>
      <c r="G121" s="17">
        <v>-599413</v>
      </c>
      <c r="H121" s="17">
        <v>-160000</v>
      </c>
      <c r="I121" s="17"/>
      <c r="J121" s="17"/>
      <c r="K121" s="17"/>
      <c r="L121" s="17">
        <v>-22000</v>
      </c>
      <c r="M121" s="17">
        <f>SUM(G121:L121)</f>
        <v>-781413</v>
      </c>
    </row>
    <row r="122" spans="1:13" ht="15.75">
      <c r="A122" s="21"/>
      <c r="B122" s="21"/>
      <c r="C122" s="81"/>
      <c r="D122" s="98"/>
      <c r="E122" s="40"/>
      <c r="F122" s="17"/>
      <c r="G122" s="17"/>
      <c r="H122" s="17"/>
      <c r="I122" s="17"/>
      <c r="J122" s="17"/>
      <c r="K122" s="17"/>
      <c r="L122" s="17"/>
      <c r="M122" s="17"/>
    </row>
    <row r="123" spans="1:13" ht="15.75">
      <c r="A123" s="21"/>
      <c r="B123" s="21"/>
      <c r="C123" s="81"/>
      <c r="D123" s="98"/>
      <c r="E123" s="40"/>
      <c r="F123" s="17"/>
      <c r="G123" s="17"/>
      <c r="H123" s="17"/>
      <c r="I123" s="17"/>
      <c r="J123" s="17"/>
      <c r="K123" s="17"/>
      <c r="L123" s="17"/>
      <c r="M123" s="21"/>
    </row>
    <row r="124" spans="1:13" ht="15.75">
      <c r="A124" s="78" t="s">
        <v>151</v>
      </c>
      <c r="B124" s="21"/>
      <c r="C124" s="81">
        <f t="shared" ref="C124" si="19">(D124-E124)/E124</f>
        <v>-0.58063107840168837</v>
      </c>
      <c r="D124" s="40">
        <f>SUM(D112:D123)</f>
        <v>15677</v>
      </c>
      <c r="E124" s="40">
        <f>SUM(E112:E123)</f>
        <v>37382.360000000335</v>
      </c>
      <c r="F124" s="40">
        <f>SUM(F112:F123)</f>
        <v>753228</v>
      </c>
      <c r="G124" s="17">
        <f t="shared" ref="G124:L124" si="20">SUM(G112:G123)</f>
        <v>-214358</v>
      </c>
      <c r="H124" s="17">
        <f t="shared" si="20"/>
        <v>534043</v>
      </c>
      <c r="I124" s="17">
        <f t="shared" si="20"/>
        <v>-21843</v>
      </c>
      <c r="J124" s="17">
        <f t="shared" si="20"/>
        <v>-12658</v>
      </c>
      <c r="K124" s="17">
        <f t="shared" si="20"/>
        <v>-92284</v>
      </c>
      <c r="L124" s="17">
        <f t="shared" si="20"/>
        <v>-177223</v>
      </c>
      <c r="M124" s="17">
        <f>SUM(G124:L124)</f>
        <v>15677</v>
      </c>
    </row>
    <row r="125" spans="1:13" ht="15.75">
      <c r="A125" s="21"/>
      <c r="B125" s="21"/>
      <c r="C125" s="81"/>
      <c r="D125" s="98"/>
      <c r="E125" s="40"/>
      <c r="F125" s="17"/>
      <c r="G125" s="17"/>
      <c r="H125" s="17"/>
      <c r="I125" s="17"/>
      <c r="J125" s="17"/>
      <c r="K125" s="17"/>
      <c r="L125" s="17"/>
      <c r="M125" s="21"/>
    </row>
    <row r="126" spans="1:13" ht="15.75">
      <c r="D126" s="87"/>
      <c r="M126" s="25"/>
    </row>
    <row r="127" spans="1:13" ht="15.75">
      <c r="D127" s="87"/>
      <c r="M127" s="25"/>
    </row>
    <row r="128" spans="1:13" ht="15.75">
      <c r="D128" s="87"/>
      <c r="M128" s="25"/>
    </row>
    <row r="129" spans="4:13" ht="15.75">
      <c r="D129" s="87"/>
      <c r="M129" s="25"/>
    </row>
    <row r="130" spans="4:13" ht="15.75">
      <c r="D130" s="87"/>
      <c r="M130" s="25"/>
    </row>
    <row r="131" spans="4:13" thickBot="1">
      <c r="D131" s="87"/>
      <c r="M131" s="76"/>
    </row>
    <row r="132" spans="4:13" thickBot="1">
      <c r="D132" s="87"/>
    </row>
    <row r="133" spans="4:13" thickBot="1">
      <c r="D133" s="87"/>
    </row>
    <row r="134" spans="4:13" thickBot="1">
      <c r="D134" s="87"/>
    </row>
    <row r="135" spans="4:13" thickBot="1">
      <c r="D135" s="87"/>
    </row>
    <row r="136" spans="4:13" thickBot="1">
      <c r="D136" s="87"/>
    </row>
    <row r="137" spans="4:13" thickBot="1">
      <c r="D137" s="87"/>
    </row>
    <row r="138" spans="4:13" thickBot="1">
      <c r="D138" s="87"/>
    </row>
    <row r="139" spans="4:13" thickBot="1">
      <c r="D139" s="87"/>
    </row>
    <row r="140" spans="4:13" thickBot="1">
      <c r="D140" s="87"/>
    </row>
    <row r="141" spans="4:13" thickBot="1">
      <c r="D141" s="87"/>
    </row>
    <row r="142" spans="4:13" ht="15.75"/>
    <row r="143" spans="4:13" ht="15.75"/>
    <row r="144" spans="4:13" ht="15.75"/>
    <row r="145" ht="15.75"/>
    <row r="146" ht="15.75"/>
    <row r="147" ht="15.75"/>
    <row r="148" ht="15.75"/>
  </sheetData>
  <pageMargins left="0.7" right="0.7" top="0.75" bottom="0.75" header="0.3" footer="0.3"/>
  <pageSetup paperSize="5" scale="68" orientation="landscape" r:id="rId1"/>
  <headerFooter>
    <oddFooter>&amp;C&amp;P of &amp;N</oddFooter>
  </headerFooter>
  <ignoredErrors>
    <ignoredError sqref="M4 M21 M42 M85 M37 M3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Operations Budget</vt:lpstr>
      <vt:lpstr>Sheet2</vt:lpstr>
      <vt:lpstr>'Operations Budget'!Print_Area</vt:lpstr>
      <vt:lpstr>'Operations Budget'!Print_Titles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Lizette Guerrero</dc:creator>
  <cp:lastModifiedBy>mcabezzas</cp:lastModifiedBy>
  <cp:lastPrinted>2012-08-29T15:38:07Z</cp:lastPrinted>
  <dcterms:created xsi:type="dcterms:W3CDTF">2011-04-26T15:53:54Z</dcterms:created>
  <dcterms:modified xsi:type="dcterms:W3CDTF">2014-08-19T23:59:32Z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30</vt:i4>
  </property>
  <property fmtid="{D5CDD505-2E9C-101B-9397-08002B2CF9AE}" pid="3" name="Refresh">
    <vt:bool>true</vt:bool>
  </property>
  <property fmtid="{D5CDD505-2E9C-101B-9397-08002B2CF9AE}" pid="4" name="Refresh97">
    <vt:bool>false</vt:bool>
  </property>
</Properties>
</file>